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Istruzioni" sheetId="1" r:id="rId1"/>
    <sheet name="calcolo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<sst xmlns="http://schemas.openxmlformats.org/spreadsheetml/2006/main" count="104" uniqueCount="71">
  <si>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(frequenza in MHz)</t>
  </si>
  <si>
    <t>f =</t>
  </si>
  <si>
    <t>D =</t>
  </si>
  <si>
    <t>pollici</t>
  </si>
  <si>
    <t>=</t>
  </si>
  <si>
    <t>B =</t>
  </si>
  <si>
    <t>(distanza bobina dal centro in m)</t>
  </si>
  <si>
    <t>feet</t>
  </si>
  <si>
    <t>A =</t>
  </si>
  <si>
    <t>uH</t>
  </si>
  <si>
    <t>L =</t>
  </si>
  <si>
    <t>(induttanza cercata in uH)</t>
  </si>
  <si>
    <t>R =</t>
  </si>
  <si>
    <t>(raggio bobina in cm)</t>
  </si>
  <si>
    <t>l =</t>
  </si>
  <si>
    <t>(lunghezza bobina in cm)</t>
  </si>
  <si>
    <t>N =</t>
  </si>
  <si>
    <t>(numero totale di spire bobina)</t>
  </si>
  <si>
    <t>cm</t>
  </si>
  <si>
    <t>spire</t>
  </si>
  <si>
    <t>K =</t>
  </si>
  <si>
    <t>a =</t>
  </si>
  <si>
    <t>b =</t>
  </si>
  <si>
    <t>quindi n =</t>
  </si>
  <si>
    <t>Spire/cm</t>
  </si>
  <si>
    <t>da cui L =</t>
  </si>
  <si>
    <t>2R/l =</t>
  </si>
  <si>
    <t>(da curva interpolatrice tabella I)</t>
  </si>
  <si>
    <t>form.4</t>
  </si>
  <si>
    <t>(da curva interpolatrice tabella III)</t>
  </si>
  <si>
    <t>d =</t>
  </si>
  <si>
    <t>(diametro conduttore bobina in mm)</t>
  </si>
  <si>
    <t>mm</t>
  </si>
  <si>
    <t>(interasse tra le spire in mm)</t>
  </si>
  <si>
    <t>Nmax =</t>
  </si>
  <si>
    <t>d/D =</t>
  </si>
  <si>
    <t>(da curva interpolatrice tabella II)</t>
  </si>
  <si>
    <t>(diametro conduttore dipolo in mm)</t>
  </si>
  <si>
    <t>dd =</t>
  </si>
  <si>
    <t>(con formula 2)</t>
  </si>
  <si>
    <t>A</t>
  </si>
  <si>
    <t>B</t>
  </si>
  <si>
    <t>MHz</t>
  </si>
  <si>
    <t>m</t>
  </si>
  <si>
    <t>(lunghezza totale dipolo in m)</t>
  </si>
  <si>
    <t>inserire i dati richiesti nelle caselle verdi, facendo riferimento alle due figure</t>
  </si>
  <si>
    <t>(rapporto tra diametro e lunghezza della bobina)</t>
  </si>
  <si>
    <t>powered by ik7jwy</t>
  </si>
  <si>
    <t>CALCOLO BOBINE DI CARICO PER DIPOLO ACCORCIATO (V.1 marzo 2008)</t>
  </si>
  <si>
    <t>Il presente foglio di calcolo consente di determinare l'induttanzanza necessaria per portare in risonanza su una data frequenza un dipolo</t>
  </si>
  <si>
    <t>accorciato rispetto alla mezza lunghezza d'onda. Una volta determinata l'induttanza, il foglio di calcolo consente il dimensionamento delle bobine.</t>
  </si>
  <si>
    <t xml:space="preserve">La realizzazione del foglio di calcolo mi è stata suggerita dalla lettura di un articolo pubblicato su Radio Rivista 4/1997, a firma di Roberto </t>
  </si>
  <si>
    <t>Vitali IK2BCE, intitolato "Calcolo di induttanze per antenne accorciate". Tale articolo è presente anche sul libro "Le nuove antenne di</t>
  </si>
  <si>
    <t>(numero di spire di calcolo della bobina)</t>
  </si>
  <si>
    <t>(numero di spire adottato)</t>
  </si>
  <si>
    <t>L</t>
  </si>
  <si>
    <t>adottata</t>
  </si>
  <si>
    <t>(rapporto diametro cond.bobina e interasse)</t>
  </si>
  <si>
    <t>di calcolo</t>
  </si>
  <si>
    <t>Per il dimensionamento della bobina viene utilizzata in prima battuta una formula semplificata (la numero 3 dell'articolo suddetto).</t>
  </si>
  <si>
    <t>Una volta calcolato il numero di spire, viene rideterminata per verifica l'induttanza della bobina applicando la formula di Nagaoka.</t>
  </si>
  <si>
    <t>Il foglio riporta sia il valore dell'induttanza di calcolo sia quello derivante dal numero effettivo di spire adottato.</t>
  </si>
  <si>
    <t xml:space="preserve">Per fare uso della formula di Nagaoka senza dover ogni volta consultare le tabelle dei coefficienti a, b e K, si sono individuate le </t>
  </si>
  <si>
    <t>equazioni delle curve interpolatrici relative a questi tre coefficienti. A tale fine si è fatto uso del software free "Graph" di Ivan Johansen, che</t>
  </si>
  <si>
    <t>potete scaricare dal link: http://www.padowan.dk/graph/</t>
  </si>
  <si>
    <t>In pratica, inseriti tutti i valori visibili nelle tabelle, il programma ha provveduto a determinare l'equazione della curva interpolatrice.</t>
  </si>
  <si>
    <t>Successivamente, le equazioni così trovate sono state inserire nel foglio di calcolo così che esso calcola automaticamente il valore dei</t>
  </si>
  <si>
    <t>coefficienti a, b e K della formula di Nagaoka, senza costringere l'utente a consultare le tabelle.</t>
  </si>
  <si>
    <t>Si riportano di seguito i grafici delle curve interpolatrici.</t>
  </si>
  <si>
    <t>Radio Rivista", Ediradio srl - Milano - autori Alessio Ortona I1BYH, Sergio Pesce I1ZCT , Mario Ambrosi I2MQP.</t>
  </si>
  <si>
    <t>(coefficiente formula, di calcolo)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</si>
</sst>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i/>
      <sz val="16"/>
      <color indexed="9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ck">
        <color indexed="24"/>
      </left>
      <right style="thick">
        <color indexed="24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 quotePrefix="1">
      <alignment/>
    </xf>
    <xf numFmtId="0" fontId="3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 quotePrefix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 quotePrefix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9" xfId="0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1" xfId="0" applyFill="1" applyBorder="1" applyAlignment="1" quotePrefix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6" borderId="0" xfId="0" applyFill="1" applyAlignment="1" applyProtection="1">
      <alignment horizontal="right"/>
      <protection locked="0"/>
    </xf>
    <xf numFmtId="0" fontId="0" fillId="6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165" fontId="11" fillId="2" borderId="0" xfId="0" applyNumberFormat="1" applyFont="1" applyFill="1" applyAlignment="1" applyProtection="1">
      <alignment/>
      <protection hidden="1"/>
    </xf>
    <xf numFmtId="167" fontId="11" fillId="2" borderId="0" xfId="0" applyNumberFormat="1" applyFont="1" applyFill="1" applyAlignment="1" applyProtection="1">
      <alignment/>
      <protection hidden="1"/>
    </xf>
    <xf numFmtId="167" fontId="12" fillId="2" borderId="0" xfId="0" applyNumberFormat="1" applyFont="1" applyFill="1" applyAlignment="1" applyProtection="1">
      <alignment/>
      <protection hidden="1"/>
    </xf>
    <xf numFmtId="2" fontId="12" fillId="2" borderId="0" xfId="0" applyNumberFormat="1" applyFont="1" applyFill="1" applyAlignment="1" applyProtection="1">
      <alignment/>
      <protection hidden="1"/>
    </xf>
    <xf numFmtId="0" fontId="0" fillId="7" borderId="0" xfId="0" applyFill="1" applyAlignment="1">
      <alignment/>
    </xf>
    <xf numFmtId="167" fontId="12" fillId="6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8" fillId="2" borderId="0" xfId="0" applyNumberFormat="1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 quotePrefix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 quotePrefix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 quotePrefix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10" fillId="7" borderId="0" xfId="0" applyFont="1" applyFill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2" fontId="6" fillId="7" borderId="0" xfId="0" applyNumberFormat="1" applyFont="1" applyFill="1" applyAlignment="1" applyProtection="1">
      <alignment horizontal="center" vertical="center"/>
      <protection hidden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 applyAlignment="1" quotePrefix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17</xdr:col>
      <xdr:colOff>371475</xdr:colOff>
      <xdr:row>60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95675"/>
          <a:ext cx="10125075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17</xdr:col>
      <xdr:colOff>371475</xdr:colOff>
      <xdr:row>102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296525"/>
          <a:ext cx="10125075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17</xdr:col>
      <xdr:colOff>371475</xdr:colOff>
      <xdr:row>144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097375"/>
          <a:ext cx="10125075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16</xdr:row>
      <xdr:rowOff>28575</xdr:rowOff>
    </xdr:from>
    <xdr:to>
      <xdr:col>7</xdr:col>
      <xdr:colOff>552450</xdr:colOff>
      <xdr:row>51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8774" t="3526" r="40678" b="7052"/>
        <a:stretch>
          <a:fillRect/>
        </a:stretch>
      </xdr:blipFill>
      <xdr:spPr>
        <a:xfrm>
          <a:off x="314325" y="2609850"/>
          <a:ext cx="4505325" cy="4410075"/>
        </a:xfrm>
        <a:prstGeom prst="rect">
          <a:avLst/>
        </a:prstGeom>
        <a:noFill/>
        <a:ln w="0" cmpd="sng">
          <a:solidFill>
            <a:srgbClr val="CC99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A1">
      <selection activeCell="B8" sqref="B8"/>
    </sheetView>
  </sheetViews>
  <sheetFormatPr defaultColWidth="9.140625" defaultRowHeight="12.75"/>
  <sheetData>
    <row r="1" spans="1:19" ht="20.2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20" t="s">
        <v>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5"/>
      <c r="S3" s="4"/>
    </row>
    <row r="4" spans="1:19" ht="12.75">
      <c r="A4" s="4"/>
      <c r="B4" s="20" t="s">
        <v>50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5"/>
      <c r="S4" s="4"/>
    </row>
    <row r="5" spans="1:19" ht="12.75">
      <c r="A5" s="4"/>
      <c r="B5" s="20" t="s">
        <v>51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5"/>
      <c r="S5" s="4"/>
    </row>
    <row r="6" spans="1:19" ht="12.75">
      <c r="A6" s="4"/>
      <c r="B6" s="20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5"/>
      <c r="S6" s="4"/>
    </row>
    <row r="7" spans="1:19" ht="12.75">
      <c r="A7" s="4"/>
      <c r="B7" s="20" t="s">
        <v>69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5"/>
      <c r="S7" s="4"/>
    </row>
    <row r="8" spans="1:19" ht="12.75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5"/>
      <c r="S8" s="4"/>
    </row>
    <row r="9" spans="1:19" ht="12.75">
      <c r="A9" s="4"/>
      <c r="B9" s="20" t="s">
        <v>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5"/>
      <c r="S9" s="4"/>
    </row>
    <row r="10" spans="1:19" ht="12.75">
      <c r="A10" s="4"/>
      <c r="B10" s="20" t="s">
        <v>60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5"/>
      <c r="S10" s="4"/>
    </row>
    <row r="11" spans="1:19" ht="12.75">
      <c r="A11" s="4"/>
      <c r="B11" s="20" t="s">
        <v>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4"/>
    </row>
    <row r="12" spans="1:19" ht="12.75">
      <c r="A12" s="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4"/>
    </row>
    <row r="13" spans="1:19" ht="12.75">
      <c r="A13" s="4"/>
      <c r="B13" s="20" t="s">
        <v>62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5"/>
      <c r="S13" s="4"/>
    </row>
    <row r="14" spans="1:19" ht="12.75">
      <c r="A14" s="4"/>
      <c r="B14" s="20" t="s">
        <v>63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5"/>
      <c r="S14" s="4"/>
    </row>
    <row r="15" spans="1:19" ht="12.75">
      <c r="A15" s="4"/>
      <c r="B15" s="20" t="s">
        <v>64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4"/>
    </row>
    <row r="16" spans="1:19" ht="12.75">
      <c r="A16" s="4"/>
      <c r="B16" s="20" t="s">
        <v>65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5"/>
      <c r="S16" s="4"/>
    </row>
    <row r="17" spans="1:19" ht="12.75">
      <c r="A17" s="4"/>
      <c r="B17" s="20" t="s">
        <v>66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5"/>
      <c r="S17" s="4"/>
    </row>
    <row r="18" spans="1:19" ht="12.75">
      <c r="A18" s="4"/>
      <c r="B18" s="20" t="s">
        <v>67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5"/>
      <c r="S18" s="4"/>
    </row>
    <row r="19" spans="1:19" ht="12.75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5"/>
      <c r="S19" s="4"/>
    </row>
    <row r="20" spans="1:19" ht="12.75">
      <c r="A20" s="4"/>
      <c r="B20" s="20" t="s">
        <v>68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5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70" t="s">
        <v>47</v>
      </c>
      <c r="S151" s="71"/>
    </row>
  </sheetData>
  <sheetProtection password="C5F1" sheet="1" objects="1" scenarios="1"/>
  <mergeCells count="2">
    <mergeCell ref="A1:S1"/>
    <mergeCell ref="R151:S15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9"/>
  <sheetViews>
    <sheetView tabSelected="1" workbookViewId="0" topLeftCell="A1">
      <selection activeCell="P54" sqref="P54"/>
    </sheetView>
  </sheetViews>
  <sheetFormatPr defaultColWidth="9.140625" defaultRowHeight="12.75"/>
  <cols>
    <col min="5" max="5" width="9.140625" style="2" customWidth="1"/>
    <col min="9" max="9" width="2.7109375" style="0" customWidth="1"/>
    <col min="15" max="15" width="9.140625" style="1" customWidth="1"/>
    <col min="17" max="17" width="9.57421875" style="0" bestFit="1" customWidth="1"/>
  </cols>
  <sheetData>
    <row r="1" spans="1:26" ht="20.2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41"/>
      <c r="U1" s="49"/>
      <c r="V1" s="49"/>
      <c r="W1" s="49"/>
      <c r="X1" s="49"/>
      <c r="Y1" s="49"/>
      <c r="Z1" s="49"/>
    </row>
    <row r="2" spans="1:26" ht="12.75">
      <c r="A2" s="4"/>
      <c r="B2" s="4"/>
      <c r="C2" s="4"/>
      <c r="D2" s="4"/>
      <c r="E2" s="3"/>
      <c r="F2" s="4"/>
      <c r="G2" s="4"/>
      <c r="H2" s="4"/>
      <c r="I2" s="4"/>
      <c r="J2" s="4"/>
      <c r="K2" s="4"/>
      <c r="L2" s="4"/>
      <c r="M2" s="4"/>
      <c r="N2" s="4"/>
      <c r="O2" s="18"/>
      <c r="P2" s="4"/>
      <c r="Q2" s="4"/>
      <c r="R2" s="75" t="s">
        <v>47</v>
      </c>
      <c r="S2" s="75"/>
      <c r="T2" s="41"/>
      <c r="U2" s="49"/>
      <c r="V2" s="49"/>
      <c r="W2" s="49"/>
      <c r="X2" s="49"/>
      <c r="Y2" s="49"/>
      <c r="Z2" s="49"/>
    </row>
    <row r="3" spans="1:26" ht="12.75">
      <c r="A3" s="4"/>
      <c r="B3" s="4"/>
      <c r="C3" s="4"/>
      <c r="D3" s="4"/>
      <c r="E3" s="3"/>
      <c r="F3" s="4"/>
      <c r="G3" s="4"/>
      <c r="H3" s="4"/>
      <c r="I3" s="4"/>
      <c r="J3" s="4"/>
      <c r="K3" s="4"/>
      <c r="L3" s="4"/>
      <c r="M3" s="4"/>
      <c r="N3" s="4"/>
      <c r="O3" s="18"/>
      <c r="P3" s="4"/>
      <c r="Q3" s="4"/>
      <c r="R3" s="4"/>
      <c r="S3" s="4"/>
      <c r="T3" s="41"/>
      <c r="U3" s="49"/>
      <c r="V3" s="49"/>
      <c r="W3" s="49"/>
      <c r="X3" s="49"/>
      <c r="Y3" s="49"/>
      <c r="Z3" s="49"/>
    </row>
    <row r="4" spans="1:26" ht="12.75">
      <c r="A4" s="4"/>
      <c r="B4" s="4"/>
      <c r="C4" s="4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18"/>
      <c r="P4" s="4"/>
      <c r="Q4" s="38"/>
      <c r="R4" s="4"/>
      <c r="S4" s="4"/>
      <c r="T4" s="41"/>
      <c r="U4" s="49"/>
      <c r="V4" s="49"/>
      <c r="W4" s="49"/>
      <c r="X4" s="49"/>
      <c r="Y4" s="49"/>
      <c r="Z4" s="49"/>
    </row>
    <row r="5" spans="1:26" ht="12.75">
      <c r="A5" s="4"/>
      <c r="B5" s="4"/>
      <c r="C5" s="4"/>
      <c r="D5" s="4"/>
      <c r="E5" s="31"/>
      <c r="F5" s="4"/>
      <c r="G5" s="4"/>
      <c r="H5" s="4"/>
      <c r="I5" s="4"/>
      <c r="J5" s="4"/>
      <c r="K5" s="4"/>
      <c r="L5" s="4"/>
      <c r="M5" s="31"/>
      <c r="N5" s="4"/>
      <c r="O5" s="18"/>
      <c r="P5" s="4"/>
      <c r="Q5" s="4"/>
      <c r="R5" s="4"/>
      <c r="S5" s="4"/>
      <c r="T5" s="41"/>
      <c r="U5" s="49"/>
      <c r="V5" s="49"/>
      <c r="W5" s="49"/>
      <c r="X5" s="49"/>
      <c r="Y5" s="49"/>
      <c r="Z5" s="49"/>
    </row>
    <row r="6" spans="1:26" ht="4.5" customHeight="1">
      <c r="A6" s="4"/>
      <c r="B6" s="34"/>
      <c r="C6" s="35"/>
      <c r="D6" s="36"/>
      <c r="E6" s="32"/>
      <c r="F6" s="34"/>
      <c r="G6" s="35"/>
      <c r="H6" s="36"/>
      <c r="I6" s="4"/>
      <c r="J6" s="34"/>
      <c r="K6" s="35"/>
      <c r="L6" s="36"/>
      <c r="M6" s="32"/>
      <c r="N6" s="34"/>
      <c r="O6" s="37"/>
      <c r="P6" s="36"/>
      <c r="Q6" s="4"/>
      <c r="R6" s="4"/>
      <c r="S6" s="4"/>
      <c r="T6" s="41"/>
      <c r="U6" s="49"/>
      <c r="V6" s="49"/>
      <c r="W6" s="49"/>
      <c r="X6" s="49"/>
      <c r="Y6" s="49"/>
      <c r="Z6" s="49"/>
    </row>
    <row r="7" spans="1:26" ht="12.75">
      <c r="A7" s="4"/>
      <c r="B7" s="4"/>
      <c r="C7" s="4"/>
      <c r="D7" s="4"/>
      <c r="E7" s="33"/>
      <c r="F7" s="4"/>
      <c r="G7" s="4"/>
      <c r="H7" s="4"/>
      <c r="I7" s="5"/>
      <c r="J7" s="4"/>
      <c r="K7" s="4"/>
      <c r="L7" s="4"/>
      <c r="M7" s="33"/>
      <c r="N7" s="4"/>
      <c r="O7" s="18"/>
      <c r="P7" s="4"/>
      <c r="Q7" s="4"/>
      <c r="R7" s="4"/>
      <c r="S7" s="4"/>
      <c r="T7" s="41"/>
      <c r="U7" s="49"/>
      <c r="V7" s="49"/>
      <c r="W7" s="49"/>
      <c r="X7" s="49"/>
      <c r="Y7" s="49"/>
      <c r="Z7" s="49"/>
    </row>
    <row r="8" spans="1:26" ht="12.75">
      <c r="A8" s="4"/>
      <c r="B8" s="4"/>
      <c r="C8" s="4"/>
      <c r="D8" s="4"/>
      <c r="E8" s="3"/>
      <c r="F8" s="4"/>
      <c r="G8" s="4"/>
      <c r="H8" s="4"/>
      <c r="I8" s="4"/>
      <c r="J8" s="4"/>
      <c r="K8" s="4"/>
      <c r="L8" s="4"/>
      <c r="M8" s="4"/>
      <c r="N8" s="4"/>
      <c r="O8" s="18"/>
      <c r="P8" s="4"/>
      <c r="Q8" s="4"/>
      <c r="R8" s="4"/>
      <c r="S8" s="4"/>
      <c r="T8" s="41"/>
      <c r="U8" s="49"/>
      <c r="V8" s="49"/>
      <c r="W8" s="49"/>
      <c r="X8" s="49"/>
      <c r="Y8" s="49"/>
      <c r="Z8" s="49"/>
    </row>
    <row r="9" spans="1:26" ht="12.75">
      <c r="A9" s="4"/>
      <c r="B9" s="6"/>
      <c r="C9" s="4"/>
      <c r="D9" s="4"/>
      <c r="E9" s="3"/>
      <c r="F9" s="4"/>
      <c r="G9" s="4"/>
      <c r="H9" s="4"/>
      <c r="I9" s="81" t="s">
        <v>40</v>
      </c>
      <c r="J9" s="4"/>
      <c r="K9" s="4"/>
      <c r="L9" s="4"/>
      <c r="M9" s="4"/>
      <c r="N9" s="4"/>
      <c r="O9" s="18"/>
      <c r="P9" s="8"/>
      <c r="Q9" s="4"/>
      <c r="R9" s="4"/>
      <c r="S9" s="4"/>
      <c r="T9" s="41"/>
      <c r="U9" s="49"/>
      <c r="V9" s="49"/>
      <c r="W9" s="49"/>
      <c r="X9" s="49"/>
      <c r="Y9" s="49"/>
      <c r="Z9" s="49"/>
    </row>
    <row r="10" spans="1:26" ht="12.75">
      <c r="A10" s="4"/>
      <c r="B10" s="9"/>
      <c r="C10" s="10"/>
      <c r="D10" s="10"/>
      <c r="E10" s="11"/>
      <c r="F10" s="10"/>
      <c r="G10" s="10"/>
      <c r="H10" s="10"/>
      <c r="I10" s="81"/>
      <c r="J10" s="10"/>
      <c r="K10" s="10"/>
      <c r="L10" s="10"/>
      <c r="M10" s="10"/>
      <c r="N10" s="10"/>
      <c r="O10" s="29"/>
      <c r="P10" s="12"/>
      <c r="Q10" s="4"/>
      <c r="R10" s="4"/>
      <c r="S10" s="4"/>
      <c r="T10" s="41"/>
      <c r="U10" s="49"/>
      <c r="V10" s="49"/>
      <c r="W10" s="49"/>
      <c r="X10" s="49"/>
      <c r="Y10" s="49"/>
      <c r="Z10" s="49"/>
    </row>
    <row r="11" spans="1:26" ht="12.75">
      <c r="A11" s="4"/>
      <c r="B11" s="13"/>
      <c r="C11" s="13"/>
      <c r="D11" s="13"/>
      <c r="E11" s="14"/>
      <c r="F11" s="13"/>
      <c r="G11" s="13"/>
      <c r="H11" s="13"/>
      <c r="I11" s="7"/>
      <c r="J11" s="13"/>
      <c r="K11" s="13"/>
      <c r="L11" s="13"/>
      <c r="M11" s="13"/>
      <c r="N11" s="13"/>
      <c r="O11" s="30"/>
      <c r="P11" s="13"/>
      <c r="Q11" s="4"/>
      <c r="R11" s="4"/>
      <c r="S11" s="4"/>
      <c r="T11" s="41"/>
      <c r="U11" s="49"/>
      <c r="V11" s="49"/>
      <c r="W11" s="49"/>
      <c r="X11" s="49"/>
      <c r="Y11" s="49"/>
      <c r="Z11" s="49"/>
    </row>
    <row r="12" spans="1:26" ht="12.75">
      <c r="A12" s="4"/>
      <c r="B12" s="13"/>
      <c r="C12" s="13"/>
      <c r="D12" s="13"/>
      <c r="E12" s="14"/>
      <c r="F12" s="15"/>
      <c r="G12" s="83" t="s">
        <v>41</v>
      </c>
      <c r="H12" s="16"/>
      <c r="I12" s="82"/>
      <c r="J12" s="13"/>
      <c r="K12" s="13"/>
      <c r="L12" s="13"/>
      <c r="M12" s="13"/>
      <c r="N12" s="13"/>
      <c r="O12" s="30"/>
      <c r="P12" s="13"/>
      <c r="Q12" s="4"/>
      <c r="R12" s="4"/>
      <c r="S12" s="4"/>
      <c r="T12" s="41"/>
      <c r="U12" s="49"/>
      <c r="V12" s="49"/>
      <c r="W12" s="49"/>
      <c r="X12" s="49"/>
      <c r="Y12" s="49"/>
      <c r="Z12" s="49"/>
    </row>
    <row r="13" spans="1:26" ht="12.75">
      <c r="A13" s="4"/>
      <c r="B13" s="13"/>
      <c r="C13" s="13"/>
      <c r="D13" s="13"/>
      <c r="E13" s="14"/>
      <c r="F13" s="9"/>
      <c r="G13" s="83"/>
      <c r="H13" s="12"/>
      <c r="I13" s="82"/>
      <c r="J13" s="13"/>
      <c r="K13" s="13"/>
      <c r="L13" s="13"/>
      <c r="M13" s="13"/>
      <c r="N13" s="13"/>
      <c r="O13" s="30"/>
      <c r="P13" s="13"/>
      <c r="Q13" s="4"/>
      <c r="R13" s="4"/>
      <c r="S13" s="4"/>
      <c r="T13" s="41"/>
      <c r="U13" s="49"/>
      <c r="V13" s="49"/>
      <c r="W13" s="49"/>
      <c r="X13" s="49"/>
      <c r="Y13" s="49"/>
      <c r="Z13" s="49"/>
    </row>
    <row r="14" spans="1:26" ht="12.75">
      <c r="A14" s="4"/>
      <c r="B14" s="13"/>
      <c r="C14" s="13"/>
      <c r="D14" s="13"/>
      <c r="E14" s="14"/>
      <c r="F14" s="13"/>
      <c r="G14" s="13"/>
      <c r="H14" s="13"/>
      <c r="I14" s="7"/>
      <c r="J14" s="13"/>
      <c r="K14" s="13"/>
      <c r="L14" s="13"/>
      <c r="M14" s="13"/>
      <c r="N14" s="13"/>
      <c r="O14" s="30"/>
      <c r="P14" s="13"/>
      <c r="Q14" s="4"/>
      <c r="R14" s="4"/>
      <c r="S14" s="4"/>
      <c r="T14" s="41"/>
      <c r="U14" s="49"/>
      <c r="V14" s="49"/>
      <c r="W14" s="49"/>
      <c r="X14" s="49"/>
      <c r="Y14" s="49"/>
      <c r="Z14" s="49"/>
    </row>
    <row r="15" spans="1:26" ht="12.75">
      <c r="A15" s="4"/>
      <c r="B15" s="13"/>
      <c r="C15" s="13"/>
      <c r="D15" s="13"/>
      <c r="E15" s="14"/>
      <c r="F15" s="13"/>
      <c r="G15" s="13"/>
      <c r="H15" s="13"/>
      <c r="I15" s="7"/>
      <c r="J15" s="13"/>
      <c r="K15" s="13"/>
      <c r="L15" s="13"/>
      <c r="M15" s="13"/>
      <c r="N15" s="13"/>
      <c r="O15" s="30"/>
      <c r="P15" s="13"/>
      <c r="Q15" s="4"/>
      <c r="R15" s="4"/>
      <c r="S15" s="4"/>
      <c r="T15" s="41"/>
      <c r="U15" s="49"/>
      <c r="V15" s="49"/>
      <c r="W15" s="49"/>
      <c r="X15" s="49"/>
      <c r="Y15" s="49"/>
      <c r="Z15" s="49"/>
    </row>
    <row r="16" spans="1:26" ht="12.75">
      <c r="A16" s="4"/>
      <c r="B16" s="13"/>
      <c r="C16" s="13"/>
      <c r="D16" s="13"/>
      <c r="E16" s="14"/>
      <c r="F16" s="13"/>
      <c r="G16" s="13"/>
      <c r="H16" s="13"/>
      <c r="I16" s="7"/>
      <c r="J16" s="79" t="s">
        <v>45</v>
      </c>
      <c r="K16" s="79"/>
      <c r="L16" s="79"/>
      <c r="M16" s="79"/>
      <c r="N16" s="79"/>
      <c r="O16" s="79"/>
      <c r="P16" s="79"/>
      <c r="Q16" s="79"/>
      <c r="R16" s="79"/>
      <c r="S16" s="79"/>
      <c r="T16" s="41"/>
      <c r="U16" s="49"/>
      <c r="V16" s="49"/>
      <c r="W16" s="49"/>
      <c r="X16" s="49"/>
      <c r="Y16" s="49"/>
      <c r="Z16" s="49"/>
    </row>
    <row r="17" spans="1:26" ht="12.75">
      <c r="A17" s="4"/>
      <c r="B17" s="4"/>
      <c r="C17" s="4"/>
      <c r="D17" s="4"/>
      <c r="E17" s="3"/>
      <c r="F17" s="4"/>
      <c r="G17" s="4"/>
      <c r="H17" s="4"/>
      <c r="I17" s="4"/>
      <c r="J17" s="19" t="s">
        <v>1</v>
      </c>
      <c r="K17" s="22" t="s">
        <v>0</v>
      </c>
      <c r="L17" s="20"/>
      <c r="M17" s="20"/>
      <c r="N17" s="20"/>
      <c r="O17" s="23" t="s">
        <v>4</v>
      </c>
      <c r="P17" s="39">
        <v>14</v>
      </c>
      <c r="Q17" s="27" t="s">
        <v>42</v>
      </c>
      <c r="R17" s="25"/>
      <c r="S17" s="25"/>
      <c r="T17" s="41"/>
      <c r="U17" s="49"/>
      <c r="V17" s="49"/>
      <c r="W17" s="49"/>
      <c r="X17" s="49"/>
      <c r="Y17" s="49"/>
      <c r="Z17" s="49"/>
    </row>
    <row r="18" spans="1:26" ht="12.75">
      <c r="A18" s="4"/>
      <c r="B18" s="4"/>
      <c r="C18" s="4"/>
      <c r="D18" s="4"/>
      <c r="E18" s="3"/>
      <c r="F18" s="4"/>
      <c r="G18" s="4"/>
      <c r="H18" s="4"/>
      <c r="I18" s="4"/>
      <c r="J18" s="21"/>
      <c r="K18" s="22"/>
      <c r="L18" s="20"/>
      <c r="M18" s="20"/>
      <c r="N18" s="20"/>
      <c r="O18" s="23"/>
      <c r="P18" s="17"/>
      <c r="Q18" s="27"/>
      <c r="R18" s="25"/>
      <c r="S18" s="25"/>
      <c r="T18" s="41"/>
      <c r="U18" s="49"/>
      <c r="V18" s="49"/>
      <c r="W18" s="49"/>
      <c r="X18" s="49"/>
      <c r="Y18" s="49"/>
      <c r="Z18" s="49"/>
    </row>
    <row r="19" spans="1:26" ht="12.75">
      <c r="A19" s="4"/>
      <c r="B19" s="4"/>
      <c r="C19" s="4"/>
      <c r="D19" s="4"/>
      <c r="E19" s="3"/>
      <c r="F19" s="4"/>
      <c r="G19" s="4"/>
      <c r="H19" s="4"/>
      <c r="I19" s="4"/>
      <c r="J19" s="19" t="s">
        <v>38</v>
      </c>
      <c r="K19" s="22" t="s">
        <v>37</v>
      </c>
      <c r="L19" s="20"/>
      <c r="M19" s="20"/>
      <c r="N19" s="20"/>
      <c r="O19" s="23" t="s">
        <v>4</v>
      </c>
      <c r="P19" s="39">
        <v>2</v>
      </c>
      <c r="Q19" s="27" t="s">
        <v>32</v>
      </c>
      <c r="R19" s="28">
        <f>P19*0.039370078</f>
        <v>0.078740156</v>
      </c>
      <c r="S19" s="28" t="s">
        <v>3</v>
      </c>
      <c r="T19" s="41"/>
      <c r="U19" s="49"/>
      <c r="V19" s="49"/>
      <c r="W19" s="49"/>
      <c r="X19" s="49"/>
      <c r="Y19" s="49"/>
      <c r="Z19" s="49"/>
    </row>
    <row r="20" spans="1:26" ht="12.75">
      <c r="A20" s="4"/>
      <c r="B20" s="4"/>
      <c r="C20" s="4"/>
      <c r="D20" s="4"/>
      <c r="E20" s="3"/>
      <c r="F20" s="4"/>
      <c r="G20" s="4"/>
      <c r="H20" s="4"/>
      <c r="I20" s="4"/>
      <c r="J20" s="21"/>
      <c r="K20" s="22"/>
      <c r="L20" s="20"/>
      <c r="M20" s="20"/>
      <c r="N20" s="20"/>
      <c r="O20" s="23"/>
      <c r="P20" s="17"/>
      <c r="Q20" s="27"/>
      <c r="R20" s="28"/>
      <c r="S20" s="28"/>
      <c r="T20" s="41"/>
      <c r="U20" s="49"/>
      <c r="V20" s="49"/>
      <c r="W20" s="49"/>
      <c r="X20" s="49"/>
      <c r="Y20" s="49"/>
      <c r="Z20" s="49"/>
    </row>
    <row r="21" spans="1:26" ht="12.75">
      <c r="A21" s="4"/>
      <c r="B21" s="4"/>
      <c r="C21" s="4"/>
      <c r="D21" s="4"/>
      <c r="E21" s="3"/>
      <c r="F21" s="4"/>
      <c r="G21" s="4"/>
      <c r="H21" s="4"/>
      <c r="I21" s="4"/>
      <c r="J21" s="19" t="s">
        <v>5</v>
      </c>
      <c r="K21" s="22" t="s">
        <v>6</v>
      </c>
      <c r="L21" s="20"/>
      <c r="M21" s="20"/>
      <c r="N21" s="20"/>
      <c r="O21" s="23" t="s">
        <v>4</v>
      </c>
      <c r="P21" s="39">
        <v>1.25</v>
      </c>
      <c r="Q21" s="27" t="s">
        <v>43</v>
      </c>
      <c r="R21" s="28">
        <f>P21*3.280839895</f>
        <v>4.1010498687500005</v>
      </c>
      <c r="S21" s="28" t="s">
        <v>7</v>
      </c>
      <c r="T21" s="41"/>
      <c r="U21" s="49"/>
      <c r="V21" s="49"/>
      <c r="W21" s="49"/>
      <c r="X21" s="49"/>
      <c r="Y21" s="49"/>
      <c r="Z21" s="49"/>
    </row>
    <row r="22" spans="1:26" ht="12.75">
      <c r="A22" s="4"/>
      <c r="B22" s="4"/>
      <c r="C22" s="4"/>
      <c r="D22" s="4"/>
      <c r="E22" s="3"/>
      <c r="F22" s="4"/>
      <c r="G22" s="4"/>
      <c r="H22" s="4"/>
      <c r="I22" s="4"/>
      <c r="J22" s="21"/>
      <c r="K22" s="22"/>
      <c r="L22" s="20"/>
      <c r="M22" s="20"/>
      <c r="N22" s="20"/>
      <c r="O22" s="23"/>
      <c r="P22" s="17"/>
      <c r="Q22" s="27"/>
      <c r="R22" s="28"/>
      <c r="S22" s="28"/>
      <c r="T22" s="41"/>
      <c r="U22" s="49"/>
      <c r="V22" s="49"/>
      <c r="W22" s="49"/>
      <c r="X22" s="49"/>
      <c r="Y22" s="49"/>
      <c r="Z22" s="49"/>
    </row>
    <row r="23" spans="1:26" ht="12.75">
      <c r="A23" s="4"/>
      <c r="B23" s="4"/>
      <c r="C23" s="4"/>
      <c r="D23" s="4"/>
      <c r="E23" s="3"/>
      <c r="F23" s="4"/>
      <c r="G23" s="4"/>
      <c r="H23" s="4"/>
      <c r="I23" s="4"/>
      <c r="J23" s="19" t="s">
        <v>8</v>
      </c>
      <c r="K23" s="22" t="s">
        <v>44</v>
      </c>
      <c r="L23" s="20"/>
      <c r="M23" s="20"/>
      <c r="N23" s="20"/>
      <c r="O23" s="23" t="s">
        <v>4</v>
      </c>
      <c r="P23" s="39">
        <v>5</v>
      </c>
      <c r="Q23" s="27" t="s">
        <v>43</v>
      </c>
      <c r="R23" s="28">
        <f>P23*3.280839895</f>
        <v>16.404199475000002</v>
      </c>
      <c r="S23" s="28" t="s">
        <v>7</v>
      </c>
      <c r="T23" s="41"/>
      <c r="U23" s="49"/>
      <c r="V23" s="49"/>
      <c r="W23" s="49"/>
      <c r="X23" s="49"/>
      <c r="Y23" s="49"/>
      <c r="Z23" s="49"/>
    </row>
    <row r="24" spans="1:26" ht="12.75">
      <c r="A24" s="4"/>
      <c r="B24" s="4"/>
      <c r="C24" s="4"/>
      <c r="D24" s="4"/>
      <c r="E24" s="3"/>
      <c r="F24" s="4"/>
      <c r="G24" s="4"/>
      <c r="H24" s="4"/>
      <c r="I24" s="4"/>
      <c r="J24" s="21"/>
      <c r="K24" s="20"/>
      <c r="L24" s="20"/>
      <c r="M24" s="20"/>
      <c r="N24" s="20"/>
      <c r="O24" s="23"/>
      <c r="P24" s="4"/>
      <c r="Q24" s="20"/>
      <c r="R24" s="25"/>
      <c r="S24" s="25"/>
      <c r="T24" s="41"/>
      <c r="U24" s="49"/>
      <c r="V24" s="49"/>
      <c r="W24" s="49"/>
      <c r="X24" s="49"/>
      <c r="Y24" s="49"/>
      <c r="Z24" s="49"/>
    </row>
    <row r="25" spans="1:26" ht="12.75" hidden="1">
      <c r="A25" s="4"/>
      <c r="B25" s="4"/>
      <c r="C25" s="4"/>
      <c r="D25" s="4"/>
      <c r="E25" s="3"/>
      <c r="F25" s="4"/>
      <c r="G25" s="4"/>
      <c r="H25" s="4"/>
      <c r="I25" s="4"/>
      <c r="J25" s="21"/>
      <c r="K25" s="20"/>
      <c r="L25" s="20"/>
      <c r="M25" s="20"/>
      <c r="N25" s="20"/>
      <c r="O25" s="23"/>
      <c r="P25" s="4"/>
      <c r="Q25" s="20"/>
      <c r="R25" s="25"/>
      <c r="S25" s="25"/>
      <c r="T25" s="41"/>
      <c r="U25" s="49"/>
      <c r="V25" s="49"/>
      <c r="W25" s="49"/>
      <c r="X25" s="49"/>
      <c r="Y25" s="49"/>
      <c r="Z25" s="49"/>
    </row>
    <row r="26" spans="1:26" ht="12.75" hidden="1">
      <c r="A26" s="4"/>
      <c r="B26" s="4"/>
      <c r="C26" s="4"/>
      <c r="D26" s="4"/>
      <c r="E26" s="3"/>
      <c r="F26" s="4"/>
      <c r="G26" s="4"/>
      <c r="H26" s="4"/>
      <c r="I26" s="4"/>
      <c r="J26" s="21"/>
      <c r="K26" s="20"/>
      <c r="L26" s="20"/>
      <c r="M26" s="20"/>
      <c r="N26" s="20"/>
      <c r="O26" s="23"/>
      <c r="P26" s="4"/>
      <c r="Q26" s="20"/>
      <c r="R26" s="25"/>
      <c r="S26" s="25"/>
      <c r="T26" s="41"/>
      <c r="U26" s="49"/>
      <c r="V26" s="49"/>
      <c r="W26" s="49"/>
      <c r="X26" s="49"/>
      <c r="Y26" s="49"/>
      <c r="Z26" s="49"/>
    </row>
    <row r="27" spans="1:26" ht="12.75" hidden="1">
      <c r="A27" s="4"/>
      <c r="B27" s="4"/>
      <c r="C27" s="4"/>
      <c r="D27" s="4"/>
      <c r="E27" s="3"/>
      <c r="F27" s="4"/>
      <c r="G27" s="4"/>
      <c r="H27" s="4"/>
      <c r="I27" s="4"/>
      <c r="J27" s="21"/>
      <c r="K27" s="20"/>
      <c r="L27" s="20"/>
      <c r="M27" s="20"/>
      <c r="N27" s="20"/>
      <c r="O27" s="23"/>
      <c r="P27" s="4"/>
      <c r="Q27" s="20"/>
      <c r="R27" s="25"/>
      <c r="S27" s="25"/>
      <c r="T27" s="41"/>
      <c r="U27" s="49"/>
      <c r="V27" s="49"/>
      <c r="W27" s="49"/>
      <c r="X27" s="49"/>
      <c r="Y27" s="49"/>
      <c r="Z27" s="49"/>
    </row>
    <row r="28" spans="1:26" ht="12.75" hidden="1">
      <c r="A28" s="4"/>
      <c r="B28" s="4">
        <f>10^6/(68*PI()^2*P17^2)</f>
        <v>7.602129625025343</v>
      </c>
      <c r="C28" s="4"/>
      <c r="D28" s="4">
        <f>LN((24*(234/P17-R21))/R19)-1</f>
        <v>7.254402569150177</v>
      </c>
      <c r="E28" s="3">
        <f>((1-P17*R21/234)^2-1)</f>
        <v>-0.4305214255051323</v>
      </c>
      <c r="F28" s="4"/>
      <c r="G28" s="4">
        <f>LN(24*(0.5*R23-R21)/R19)-1</f>
        <v>6.130898849092347</v>
      </c>
      <c r="H28" s="4">
        <f>((P17*R23*0.5-P17*R21)/234)^2-1</f>
        <v>-0.9397975095863288</v>
      </c>
      <c r="I28" s="4"/>
      <c r="J28" s="21"/>
      <c r="K28" s="20"/>
      <c r="L28" s="20"/>
      <c r="M28" s="20"/>
      <c r="N28" s="20"/>
      <c r="O28" s="23"/>
      <c r="P28" s="4"/>
      <c r="Q28" s="20"/>
      <c r="R28" s="25"/>
      <c r="S28" s="25"/>
      <c r="T28" s="41"/>
      <c r="U28" s="49"/>
      <c r="V28" s="49"/>
      <c r="W28" s="49"/>
      <c r="X28" s="49"/>
      <c r="Y28" s="49"/>
      <c r="Z28" s="49"/>
    </row>
    <row r="29" spans="1:26" ht="12.75" hidden="1">
      <c r="A29" s="4"/>
      <c r="B29" s="4"/>
      <c r="C29" s="4"/>
      <c r="D29" s="4"/>
      <c r="E29" s="3"/>
      <c r="F29" s="4"/>
      <c r="G29" s="4"/>
      <c r="H29" s="4"/>
      <c r="I29" s="4"/>
      <c r="J29" s="21"/>
      <c r="K29" s="20"/>
      <c r="L29" s="20"/>
      <c r="M29" s="20"/>
      <c r="N29" s="20"/>
      <c r="O29" s="23"/>
      <c r="P29" s="4"/>
      <c r="Q29" s="20"/>
      <c r="R29" s="25"/>
      <c r="S29" s="25"/>
      <c r="T29" s="41"/>
      <c r="U29" s="49"/>
      <c r="V29" s="49"/>
      <c r="W29" s="49"/>
      <c r="X29" s="49"/>
      <c r="Y29" s="49"/>
      <c r="Z29" s="49"/>
    </row>
    <row r="30" spans="1:26" ht="12.75" hidden="1">
      <c r="A30" s="4"/>
      <c r="B30" s="4"/>
      <c r="C30" s="4"/>
      <c r="D30" s="4">
        <f>234/P17-R21</f>
        <v>12.613235845535716</v>
      </c>
      <c r="E30" s="3"/>
      <c r="F30" s="4"/>
      <c r="G30" s="4">
        <f>0.5*R23-R21</f>
        <v>4.1010498687500005</v>
      </c>
      <c r="H30" s="4"/>
      <c r="I30" s="4"/>
      <c r="J30" s="21"/>
      <c r="K30" s="20"/>
      <c r="L30" s="20"/>
      <c r="M30" s="20"/>
      <c r="N30" s="20"/>
      <c r="O30" s="23"/>
      <c r="P30" s="4"/>
      <c r="Q30" s="20"/>
      <c r="R30" s="25"/>
      <c r="S30" s="25"/>
      <c r="T30" s="41"/>
      <c r="U30" s="49"/>
      <c r="V30" s="49"/>
      <c r="W30" s="49"/>
      <c r="X30" s="49"/>
      <c r="Y30" s="49"/>
      <c r="Z30" s="49"/>
    </row>
    <row r="31" spans="1:26" ht="12.75" hidden="1">
      <c r="A31" s="4"/>
      <c r="B31" s="4"/>
      <c r="C31" s="4"/>
      <c r="D31" s="4"/>
      <c r="E31" s="3"/>
      <c r="F31" s="4"/>
      <c r="G31" s="4"/>
      <c r="H31" s="4"/>
      <c r="I31" s="4"/>
      <c r="J31" s="21"/>
      <c r="K31" s="20"/>
      <c r="L31" s="20"/>
      <c r="M31" s="20"/>
      <c r="N31" s="20"/>
      <c r="O31" s="23"/>
      <c r="P31" s="4"/>
      <c r="Q31" s="20"/>
      <c r="R31" s="25"/>
      <c r="S31" s="25"/>
      <c r="T31" s="41"/>
      <c r="U31" s="49"/>
      <c r="V31" s="49"/>
      <c r="W31" s="49"/>
      <c r="X31" s="49"/>
      <c r="Y31" s="49"/>
      <c r="Z31" s="49"/>
    </row>
    <row r="32" spans="1:26" ht="12.75">
      <c r="A32" s="4"/>
      <c r="B32" s="4"/>
      <c r="C32" s="4"/>
      <c r="D32" s="4"/>
      <c r="E32" s="3"/>
      <c r="F32" s="4"/>
      <c r="G32" s="4"/>
      <c r="H32" s="4"/>
      <c r="I32" s="4"/>
      <c r="J32" s="21"/>
      <c r="K32" s="20"/>
      <c r="L32" s="20"/>
      <c r="M32" s="20"/>
      <c r="N32" s="20"/>
      <c r="O32" s="23"/>
      <c r="P32" s="4"/>
      <c r="Q32" s="20"/>
      <c r="R32" s="25"/>
      <c r="S32" s="25"/>
      <c r="T32" s="41"/>
      <c r="U32" s="49"/>
      <c r="V32" s="49"/>
      <c r="W32" s="49"/>
      <c r="X32" s="49"/>
      <c r="Y32" s="49"/>
      <c r="Z32" s="49"/>
    </row>
    <row r="33" spans="1:26" ht="15.75">
      <c r="A33" s="4"/>
      <c r="B33" s="4"/>
      <c r="C33" s="4"/>
      <c r="D33" s="4"/>
      <c r="E33" s="3"/>
      <c r="F33" s="4"/>
      <c r="G33" s="4"/>
      <c r="H33" s="4"/>
      <c r="I33" s="4"/>
      <c r="J33" s="19" t="s">
        <v>10</v>
      </c>
      <c r="K33" s="22" t="s">
        <v>11</v>
      </c>
      <c r="L33" s="20"/>
      <c r="M33" s="20"/>
      <c r="N33" s="20"/>
      <c r="O33" s="23" t="s">
        <v>4</v>
      </c>
      <c r="P33" s="46">
        <f>B28*(D28*E28/D30-G28*H28/G30)</f>
        <v>8.798303241053459</v>
      </c>
      <c r="Q33" s="20" t="s">
        <v>9</v>
      </c>
      <c r="R33" s="25"/>
      <c r="S33" s="25"/>
      <c r="T33" s="41"/>
      <c r="U33" s="49"/>
      <c r="V33" s="49"/>
      <c r="W33" s="49"/>
      <c r="X33" s="49"/>
      <c r="Y33" s="49"/>
      <c r="Z33" s="49"/>
    </row>
    <row r="34" spans="1:26" ht="12.75">
      <c r="A34" s="4"/>
      <c r="B34" s="4"/>
      <c r="C34" s="4"/>
      <c r="D34" s="4"/>
      <c r="E34" s="3"/>
      <c r="F34" s="4"/>
      <c r="G34" s="4"/>
      <c r="H34" s="4"/>
      <c r="I34" s="4"/>
      <c r="J34" s="21"/>
      <c r="K34" s="22"/>
      <c r="L34" s="20"/>
      <c r="M34" s="20"/>
      <c r="N34" s="20"/>
      <c r="O34" s="23"/>
      <c r="P34" s="4"/>
      <c r="Q34" s="20"/>
      <c r="R34" s="25"/>
      <c r="S34" s="25"/>
      <c r="T34" s="41"/>
      <c r="U34" s="49"/>
      <c r="V34" s="49"/>
      <c r="W34" s="49"/>
      <c r="X34" s="49"/>
      <c r="Y34" s="49"/>
      <c r="Z34" s="49"/>
    </row>
    <row r="35" spans="1:26" ht="12.75">
      <c r="A35" s="4"/>
      <c r="B35" s="4"/>
      <c r="C35" s="4"/>
      <c r="D35" s="4"/>
      <c r="E35" s="3"/>
      <c r="F35" s="4"/>
      <c r="G35" s="4"/>
      <c r="H35" s="4"/>
      <c r="I35" s="4"/>
      <c r="J35" s="19" t="s">
        <v>30</v>
      </c>
      <c r="K35" s="22" t="s">
        <v>31</v>
      </c>
      <c r="L35" s="20"/>
      <c r="M35" s="20"/>
      <c r="N35" s="20"/>
      <c r="O35" s="23" t="s">
        <v>4</v>
      </c>
      <c r="P35" s="40">
        <v>2</v>
      </c>
      <c r="Q35" s="20" t="s">
        <v>32</v>
      </c>
      <c r="R35" s="25"/>
      <c r="S35" s="25"/>
      <c r="T35" s="41"/>
      <c r="U35" s="49"/>
      <c r="V35" s="49"/>
      <c r="W35" s="49"/>
      <c r="X35" s="49"/>
      <c r="Y35" s="49"/>
      <c r="Z35" s="49"/>
    </row>
    <row r="36" spans="1:26" ht="12.75">
      <c r="A36" s="4"/>
      <c r="B36" s="4"/>
      <c r="C36" s="4"/>
      <c r="D36" s="4"/>
      <c r="E36" s="3"/>
      <c r="F36" s="4"/>
      <c r="G36" s="4"/>
      <c r="H36" s="4"/>
      <c r="I36" s="4"/>
      <c r="J36" s="21"/>
      <c r="K36" s="22"/>
      <c r="L36" s="20"/>
      <c r="M36" s="20"/>
      <c r="N36" s="20"/>
      <c r="O36" s="23"/>
      <c r="P36" s="4"/>
      <c r="Q36" s="20"/>
      <c r="R36" s="25"/>
      <c r="S36" s="25"/>
      <c r="T36" s="41"/>
      <c r="U36" s="49"/>
      <c r="V36" s="49"/>
      <c r="W36" s="49"/>
      <c r="X36" s="49"/>
      <c r="Y36" s="49"/>
      <c r="Z36" s="49"/>
    </row>
    <row r="37" spans="1:26" ht="12.75">
      <c r="A37" s="4"/>
      <c r="B37" s="4"/>
      <c r="C37" s="4"/>
      <c r="D37" s="4"/>
      <c r="E37" s="3"/>
      <c r="F37" s="4"/>
      <c r="G37" s="4"/>
      <c r="H37" s="4"/>
      <c r="I37" s="4"/>
      <c r="J37" s="19" t="s">
        <v>12</v>
      </c>
      <c r="K37" s="22" t="s">
        <v>13</v>
      </c>
      <c r="L37" s="20"/>
      <c r="M37" s="20"/>
      <c r="N37" s="20"/>
      <c r="O37" s="23" t="s">
        <v>4</v>
      </c>
      <c r="P37" s="40">
        <v>2.5</v>
      </c>
      <c r="Q37" s="20" t="s">
        <v>18</v>
      </c>
      <c r="R37" s="25"/>
      <c r="S37" s="25"/>
      <c r="T37" s="41"/>
      <c r="U37" s="49"/>
      <c r="V37" s="49"/>
      <c r="W37" s="49"/>
      <c r="X37" s="49"/>
      <c r="Y37" s="49"/>
      <c r="Z37" s="49"/>
    </row>
    <row r="38" spans="1:26" ht="12.75">
      <c r="A38" s="4"/>
      <c r="B38" s="4"/>
      <c r="C38" s="4"/>
      <c r="D38" s="4"/>
      <c r="E38" s="3"/>
      <c r="F38" s="4"/>
      <c r="G38" s="4"/>
      <c r="H38" s="4"/>
      <c r="I38" s="4"/>
      <c r="J38" s="21"/>
      <c r="K38" s="22"/>
      <c r="L38" s="20"/>
      <c r="M38" s="20"/>
      <c r="N38" s="20"/>
      <c r="O38" s="23"/>
      <c r="P38" s="4"/>
      <c r="Q38" s="20"/>
      <c r="R38" s="25"/>
      <c r="S38" s="25"/>
      <c r="T38" s="41"/>
      <c r="U38" s="49"/>
      <c r="V38" s="49"/>
      <c r="W38" s="49"/>
      <c r="X38" s="49"/>
      <c r="Y38" s="49"/>
      <c r="Z38" s="49"/>
    </row>
    <row r="39" spans="1:26" ht="12.75">
      <c r="A39" s="4"/>
      <c r="B39" s="4"/>
      <c r="C39" s="4"/>
      <c r="D39" s="4"/>
      <c r="E39" s="3"/>
      <c r="F39" s="4"/>
      <c r="G39" s="4"/>
      <c r="H39" s="4"/>
      <c r="I39" s="4"/>
      <c r="J39" s="19" t="s">
        <v>14</v>
      </c>
      <c r="K39" s="22" t="s">
        <v>15</v>
      </c>
      <c r="L39" s="20"/>
      <c r="M39" s="20"/>
      <c r="N39" s="20"/>
      <c r="O39" s="23" t="s">
        <v>4</v>
      </c>
      <c r="P39" s="40">
        <v>5</v>
      </c>
      <c r="Q39" s="20" t="s">
        <v>18</v>
      </c>
      <c r="R39" s="28" t="s">
        <v>34</v>
      </c>
      <c r="S39" s="28">
        <f>P39*10/P35</f>
        <v>25</v>
      </c>
      <c r="T39" s="54" t="s">
        <v>19</v>
      </c>
      <c r="U39" s="50"/>
      <c r="V39" s="50"/>
      <c r="W39" s="50"/>
      <c r="X39" s="50"/>
      <c r="Y39" s="49"/>
      <c r="Z39" s="49"/>
    </row>
    <row r="40" spans="1:26" ht="12.75">
      <c r="A40" s="4"/>
      <c r="B40" s="4"/>
      <c r="C40" s="4"/>
      <c r="D40" s="4"/>
      <c r="E40" s="3"/>
      <c r="F40" s="4"/>
      <c r="G40" s="4"/>
      <c r="H40" s="4"/>
      <c r="I40" s="4"/>
      <c r="J40" s="21"/>
      <c r="K40" s="24"/>
      <c r="L40" s="25"/>
      <c r="M40" s="25"/>
      <c r="N40" s="25"/>
      <c r="O40" s="23"/>
      <c r="P40" s="4"/>
      <c r="Q40" s="20"/>
      <c r="R40" s="25"/>
      <c r="S40" s="25"/>
      <c r="T40" s="54"/>
      <c r="U40" s="50"/>
      <c r="V40" s="50"/>
      <c r="W40" s="50"/>
      <c r="X40" s="50"/>
      <c r="Y40" s="49"/>
      <c r="Z40" s="49"/>
    </row>
    <row r="41" spans="1:26" ht="12.75">
      <c r="A41" s="4"/>
      <c r="B41" s="4"/>
      <c r="C41" s="4"/>
      <c r="D41" s="4"/>
      <c r="E41" s="3"/>
      <c r="F41" s="4"/>
      <c r="G41" s="4"/>
      <c r="H41" s="4"/>
      <c r="I41" s="4"/>
      <c r="J41" s="19" t="s">
        <v>26</v>
      </c>
      <c r="K41" s="20" t="s">
        <v>46</v>
      </c>
      <c r="L41" s="25"/>
      <c r="M41" s="25"/>
      <c r="N41" s="25"/>
      <c r="O41" s="23" t="s">
        <v>4</v>
      </c>
      <c r="P41" s="42">
        <f>2*P37/P39</f>
        <v>1</v>
      </c>
      <c r="Q41" s="20"/>
      <c r="R41" s="25"/>
      <c r="S41" s="25"/>
      <c r="T41" s="54"/>
      <c r="U41" s="50"/>
      <c r="V41" s="50"/>
      <c r="W41" s="50"/>
      <c r="X41" s="50"/>
      <c r="Y41" s="49"/>
      <c r="Z41" s="49"/>
    </row>
    <row r="42" spans="1:26" ht="12.75">
      <c r="A42" s="4"/>
      <c r="B42" s="4"/>
      <c r="C42" s="4"/>
      <c r="D42" s="4"/>
      <c r="E42" s="3"/>
      <c r="F42" s="4"/>
      <c r="G42" s="4"/>
      <c r="H42" s="4"/>
      <c r="I42" s="4"/>
      <c r="J42" s="21"/>
      <c r="K42" s="24"/>
      <c r="L42" s="25"/>
      <c r="M42" s="25"/>
      <c r="N42" s="25"/>
      <c r="O42" s="23"/>
      <c r="P42" s="42"/>
      <c r="Q42" s="20"/>
      <c r="R42" s="25"/>
      <c r="S42" s="25"/>
      <c r="T42" s="54"/>
      <c r="U42" s="50"/>
      <c r="V42" s="50"/>
      <c r="W42" s="50"/>
      <c r="X42" s="50"/>
      <c r="Y42" s="49"/>
      <c r="Z42" s="49"/>
    </row>
    <row r="43" spans="1:26" ht="12.75">
      <c r="A43" s="4"/>
      <c r="B43" s="4"/>
      <c r="C43" s="4"/>
      <c r="D43" s="4"/>
      <c r="E43" s="3"/>
      <c r="F43" s="4"/>
      <c r="G43" s="4"/>
      <c r="H43" s="4"/>
      <c r="I43" s="4"/>
      <c r="J43" s="19" t="s">
        <v>20</v>
      </c>
      <c r="K43" s="20" t="s">
        <v>70</v>
      </c>
      <c r="L43" s="25"/>
      <c r="M43" s="25"/>
      <c r="N43" s="25"/>
      <c r="O43" s="23" t="s">
        <v>4</v>
      </c>
      <c r="P43" s="43">
        <f>-0.000061606957*P41^5+0.0018231552*P41^4-0.020984349*P41^3+0.12229943*P41^2-0.41165731*P41+0.99724747</f>
        <v>0.6886667892430001</v>
      </c>
      <c r="Q43" s="20" t="s">
        <v>27</v>
      </c>
      <c r="R43" s="25"/>
      <c r="S43" s="25"/>
      <c r="T43" s="54"/>
      <c r="U43" s="50">
        <f>-0.000061606957*P41^5+0.0018231552*P41^4-0.020984349*P41^3+0.12229943*P41^2-0.41165731*P41+0.99724747</f>
        <v>0.6886667892430001</v>
      </c>
      <c r="V43" s="50"/>
      <c r="W43" s="50"/>
      <c r="X43" s="50"/>
      <c r="Y43" s="49"/>
      <c r="Z43" s="49"/>
    </row>
    <row r="44" spans="1:26" ht="12.75">
      <c r="A44" s="4"/>
      <c r="B44" s="4"/>
      <c r="C44" s="4"/>
      <c r="D44" s="4"/>
      <c r="E44" s="3"/>
      <c r="F44" s="4"/>
      <c r="G44" s="4"/>
      <c r="H44" s="4"/>
      <c r="I44" s="4"/>
      <c r="J44" s="21"/>
      <c r="K44" s="24"/>
      <c r="L44" s="25"/>
      <c r="M44" s="25"/>
      <c r="N44" s="25"/>
      <c r="O44" s="23"/>
      <c r="P44" s="42"/>
      <c r="Q44" s="20"/>
      <c r="R44" s="25"/>
      <c r="S44" s="25"/>
      <c r="T44" s="54"/>
      <c r="U44" s="50"/>
      <c r="V44" s="50"/>
      <c r="W44" s="50"/>
      <c r="X44" s="50"/>
      <c r="Y44" s="49"/>
      <c r="Z44" s="49"/>
    </row>
    <row r="45" spans="1:26" ht="12.75">
      <c r="A45" s="4"/>
      <c r="B45" s="4"/>
      <c r="C45" s="4"/>
      <c r="D45" s="4"/>
      <c r="E45" s="3"/>
      <c r="F45" s="4"/>
      <c r="G45" s="4"/>
      <c r="H45" s="4"/>
      <c r="I45" s="4"/>
      <c r="J45" s="19" t="s">
        <v>21</v>
      </c>
      <c r="K45" s="20" t="s">
        <v>70</v>
      </c>
      <c r="L45" s="25"/>
      <c r="M45" s="25"/>
      <c r="N45" s="25"/>
      <c r="O45" s="23" t="s">
        <v>4</v>
      </c>
      <c r="P45" s="43">
        <f>39.155377*P57^7-174.66974*P57^6+327.19518*P57^5-335.13878*P57^4+205.48695*P57^3-78.548262*P57^2+20.234889*P57-3.1578513</f>
        <v>0.11581057240279602</v>
      </c>
      <c r="Q45" s="20" t="s">
        <v>36</v>
      </c>
      <c r="R45" s="25"/>
      <c r="S45" s="25"/>
      <c r="T45" s="54"/>
      <c r="U45" s="50">
        <f>39.155377*U57^7-174.66974*U57^6+327.19518*U57^5-335.13878*U57^4+205.48695*U57^3-78.548262*U57^2+20.234889*U57-3.1578513</f>
        <v>-3.157851299999919</v>
      </c>
      <c r="V45" s="50"/>
      <c r="W45" s="50"/>
      <c r="X45" s="50"/>
      <c r="Y45" s="49"/>
      <c r="Z45" s="49"/>
    </row>
    <row r="46" spans="1:26" ht="12.75">
      <c r="A46" s="4"/>
      <c r="B46" s="4"/>
      <c r="C46" s="4"/>
      <c r="D46" s="4"/>
      <c r="E46" s="3"/>
      <c r="F46" s="4"/>
      <c r="G46" s="4"/>
      <c r="H46" s="4"/>
      <c r="I46" s="4"/>
      <c r="J46" s="19"/>
      <c r="K46" s="24"/>
      <c r="L46" s="25"/>
      <c r="M46" s="25"/>
      <c r="N46" s="25"/>
      <c r="O46" s="23"/>
      <c r="P46" s="42"/>
      <c r="Q46" s="20"/>
      <c r="R46" s="25"/>
      <c r="S46" s="25"/>
      <c r="T46" s="54"/>
      <c r="U46" s="50"/>
      <c r="V46" s="50"/>
      <c r="W46" s="50"/>
      <c r="X46" s="50"/>
      <c r="Y46" s="49"/>
      <c r="Z46" s="49"/>
    </row>
    <row r="47" spans="1:26" ht="12.75">
      <c r="A47" s="4"/>
      <c r="B47" s="4"/>
      <c r="C47" s="4"/>
      <c r="D47" s="4"/>
      <c r="E47" s="3"/>
      <c r="F47" s="4"/>
      <c r="G47" s="4"/>
      <c r="H47" s="4"/>
      <c r="I47" s="4"/>
      <c r="J47" s="19" t="s">
        <v>22</v>
      </c>
      <c r="K47" s="20" t="s">
        <v>70</v>
      </c>
      <c r="L47" s="25"/>
      <c r="M47" s="25"/>
      <c r="N47" s="25"/>
      <c r="O47" s="23" t="s">
        <v>4</v>
      </c>
      <c r="P47" s="43">
        <f>((-0.0000054513889*P51^6+0.00021039583*P51^5-0.0033096501*P51^4+0.027385052*P51^3-0.12877964*P51^2+0.35144618*P51-0.24689)*(P51&lt;11)+(0.00000096565657*P51^3-0.00012119913*P51^2+0.0054594733*P51+0.22820952)*(P51&gt;10)*(P51&lt;51)+(0.0000000058509058*P51^3-0.0000028866686*P51^2+0.00050465692*P51+0.30061935)*(P51&gt;50)*(P51&lt;61)+(0.0000000000085858586*P51^3-0.000000021861472*P51^2+0.000019624098*P51+0.33016667)*(P51&gt;60)*(P51&lt;1001))</f>
        <v>0.2886880708504508</v>
      </c>
      <c r="Q47" s="20" t="s">
        <v>29</v>
      </c>
      <c r="R47" s="25"/>
      <c r="S47" s="25"/>
      <c r="T47" s="54"/>
      <c r="U47" s="50">
        <f>((-0.0000054513889*P53^6+0.00021039583*P53^5-0.0033096501*P53^4+0.027385052*P53^3-0.12877964*P53^2+0.35144618*P53-0.24689)*(P53&lt;11)+(0.00000096565657*P53^3-0.00012119913*P53^2+0.0054594733*P53+0.22820952)*(P53&gt;10)*(P53&lt;51)+(0.0000000058509058*P53^3-0.0000028866686*P53^2+0.00050465692*P53+0.30061935)*(P53&gt;50)*(P53&lt;61)+(0.0000000000085858586*P53^3-0.000000021861472*P53^2+0.000019624098*P53+0.33016667)*(P53&gt;60)*(P53&lt;1001))*(P53&lt;&gt;0)</f>
        <v>0</v>
      </c>
      <c r="V47" s="50"/>
      <c r="W47" s="50"/>
      <c r="X47" s="50"/>
      <c r="Y47" s="49"/>
      <c r="Z47" s="49"/>
    </row>
    <row r="48" spans="1:26" ht="12.75">
      <c r="A48" s="4"/>
      <c r="B48" s="4"/>
      <c r="C48" s="4"/>
      <c r="D48" s="4"/>
      <c r="E48" s="3"/>
      <c r="F48" s="4"/>
      <c r="G48" s="4"/>
      <c r="H48" s="4"/>
      <c r="I48" s="4"/>
      <c r="J48" s="21"/>
      <c r="K48" s="24"/>
      <c r="L48" s="25"/>
      <c r="M48" s="25"/>
      <c r="N48" s="25"/>
      <c r="O48" s="23"/>
      <c r="P48" s="42"/>
      <c r="Q48" s="20"/>
      <c r="R48" s="25"/>
      <c r="S48" s="25"/>
      <c r="T48" s="54"/>
      <c r="U48" s="50"/>
      <c r="V48" s="50"/>
      <c r="W48" s="50"/>
      <c r="X48" s="50"/>
      <c r="Y48" s="49"/>
      <c r="Z48" s="49"/>
    </row>
    <row r="49" spans="1:26" ht="12.75" hidden="1">
      <c r="A49" s="4"/>
      <c r="B49" s="4"/>
      <c r="C49" s="4"/>
      <c r="D49" s="4"/>
      <c r="E49" s="3"/>
      <c r="F49" s="4"/>
      <c r="G49" s="4"/>
      <c r="H49" s="4"/>
      <c r="I49" s="4"/>
      <c r="J49" s="19" t="s">
        <v>16</v>
      </c>
      <c r="K49" s="24" t="s">
        <v>17</v>
      </c>
      <c r="L49" s="25"/>
      <c r="M49" s="25"/>
      <c r="N49" s="25" t="s">
        <v>28</v>
      </c>
      <c r="O49" s="23" t="s">
        <v>4</v>
      </c>
      <c r="P49" s="44">
        <f>SQRT(P33*(9*(P37/2.54)+10*(P39/2.54))/((P37/2.54)^2))</f>
        <v>16.10072068866481</v>
      </c>
      <c r="Q49" s="20" t="s">
        <v>19</v>
      </c>
      <c r="R49" s="25" t="s">
        <v>23</v>
      </c>
      <c r="S49" s="25">
        <f>P49/P39</f>
        <v>3.2201441377329623</v>
      </c>
      <c r="T49" s="54" t="s">
        <v>24</v>
      </c>
      <c r="U49" s="50" t="s">
        <v>25</v>
      </c>
      <c r="V49" s="50">
        <f>(4*PI()^2*P37^2*S49^2*P39*P43)/1000-(4*PI()*P37*P49*(P45+P47))/1000</f>
        <v>8.605267315994922</v>
      </c>
      <c r="W49" s="50"/>
      <c r="X49" s="50"/>
      <c r="Y49" s="49"/>
      <c r="Z49" s="49"/>
    </row>
    <row r="50" spans="1:26" ht="12.75" hidden="1">
      <c r="A50" s="4"/>
      <c r="B50" s="4"/>
      <c r="C50" s="4"/>
      <c r="D50" s="4"/>
      <c r="E50" s="3"/>
      <c r="F50" s="4"/>
      <c r="G50" s="4"/>
      <c r="H50" s="4"/>
      <c r="I50" s="4"/>
      <c r="J50" s="21"/>
      <c r="K50" s="24"/>
      <c r="L50" s="25"/>
      <c r="M50" s="25"/>
      <c r="N50" s="25"/>
      <c r="O50" s="23"/>
      <c r="P50" s="42"/>
      <c r="Q50" s="20"/>
      <c r="R50" s="25"/>
      <c r="S50" s="25"/>
      <c r="T50" s="54"/>
      <c r="U50" s="50"/>
      <c r="V50" s="50"/>
      <c r="W50" s="50"/>
      <c r="X50" s="50"/>
      <c r="Y50" s="49"/>
      <c r="Z50" s="49"/>
    </row>
    <row r="51" spans="1:26" ht="15.75">
      <c r="A51" s="4"/>
      <c r="B51" s="4"/>
      <c r="C51" s="4"/>
      <c r="D51" s="4"/>
      <c r="E51" s="3"/>
      <c r="F51" s="4"/>
      <c r="G51" s="4"/>
      <c r="H51" s="4"/>
      <c r="I51" s="4"/>
      <c r="J51" s="19" t="s">
        <v>16</v>
      </c>
      <c r="K51" s="20" t="s">
        <v>53</v>
      </c>
      <c r="L51" s="25"/>
      <c r="M51" s="25"/>
      <c r="N51" s="26"/>
      <c r="O51" s="23" t="s">
        <v>4</v>
      </c>
      <c r="P51" s="45">
        <f>SQRT(P33*P39/(0.0395*P37*P37*P43))</f>
        <v>16.08575089536793</v>
      </c>
      <c r="Q51" s="59"/>
      <c r="R51" s="62" t="s">
        <v>23</v>
      </c>
      <c r="S51" s="62">
        <f>P51/P39</f>
        <v>3.217150179073586</v>
      </c>
      <c r="T51" s="54" t="s">
        <v>24</v>
      </c>
      <c r="U51" s="50" t="s">
        <v>25</v>
      </c>
      <c r="V51" s="51">
        <f>(4*PI()^2*$P$37^2*S51^2*$P$39*$P$43)/1000-(4*PI()*$P$37*P51*($P$45+$P$47))/1000</f>
        <v>8.589083047040901</v>
      </c>
      <c r="W51" s="50" t="s">
        <v>39</v>
      </c>
      <c r="X51" s="50"/>
      <c r="Y51" s="49"/>
      <c r="Z51" s="49"/>
    </row>
    <row r="52" spans="1:26" ht="15.75">
      <c r="A52" s="4"/>
      <c r="B52" s="4"/>
      <c r="C52" s="4"/>
      <c r="D52" s="4"/>
      <c r="E52" s="3"/>
      <c r="F52" s="4"/>
      <c r="G52" s="4"/>
      <c r="H52" s="4"/>
      <c r="I52" s="4"/>
      <c r="J52" s="19"/>
      <c r="K52" s="20"/>
      <c r="L52" s="25"/>
      <c r="M52" s="25"/>
      <c r="N52" s="26"/>
      <c r="O52" s="23"/>
      <c r="P52" s="45"/>
      <c r="Q52" s="59"/>
      <c r="R52" s="62"/>
      <c r="S52" s="62"/>
      <c r="T52" s="54"/>
      <c r="U52" s="50"/>
      <c r="V52" s="51"/>
      <c r="W52" s="50"/>
      <c r="X52" s="50"/>
      <c r="Y52" s="49"/>
      <c r="Z52" s="49"/>
    </row>
    <row r="53" spans="1:26" ht="15.75">
      <c r="A53" s="4"/>
      <c r="B53" s="4"/>
      <c r="C53" s="4"/>
      <c r="D53" s="4"/>
      <c r="E53" s="3"/>
      <c r="F53" s="4"/>
      <c r="G53" s="4"/>
      <c r="H53" s="4"/>
      <c r="I53" s="4"/>
      <c r="J53" s="19" t="s">
        <v>16</v>
      </c>
      <c r="K53" s="20" t="s">
        <v>54</v>
      </c>
      <c r="L53" s="25"/>
      <c r="M53" s="25"/>
      <c r="N53" s="26"/>
      <c r="O53" s="23"/>
      <c r="P53" s="48">
        <v>0</v>
      </c>
      <c r="Q53" s="59"/>
      <c r="R53" s="62"/>
      <c r="S53" s="62">
        <f>P53/P39</f>
        <v>0</v>
      </c>
      <c r="T53" s="54"/>
      <c r="U53" s="50"/>
      <c r="V53" s="51">
        <f>(4*PI()^2*$P$37^2*S53^2*$P$39*$U$43)/1000-(4*PI()*$P$37*P53*($U$45+$U$47))/1000</f>
        <v>0</v>
      </c>
      <c r="W53" s="50"/>
      <c r="X53" s="50"/>
      <c r="Y53" s="49"/>
      <c r="Z53" s="49"/>
    </row>
    <row r="54" spans="1:26" ht="12.75">
      <c r="A54" s="47"/>
      <c r="B54" s="77" t="s">
        <v>55</v>
      </c>
      <c r="C54" s="76">
        <f>V51</f>
        <v>8.589083047040901</v>
      </c>
      <c r="D54" s="77" t="s">
        <v>9</v>
      </c>
      <c r="E54" s="80"/>
      <c r="F54" s="77" t="s">
        <v>55</v>
      </c>
      <c r="G54" s="76">
        <f>V53*(P53&lt;&gt;0)+C54*(P53=0)</f>
        <v>8.589083047040901</v>
      </c>
      <c r="H54" s="78" t="s">
        <v>9</v>
      </c>
      <c r="I54" s="47"/>
      <c r="J54" s="55"/>
      <c r="K54" s="56"/>
      <c r="L54" s="57"/>
      <c r="M54" s="57"/>
      <c r="N54" s="57"/>
      <c r="O54" s="58"/>
      <c r="P54" s="42"/>
      <c r="Q54" s="59"/>
      <c r="R54" s="57"/>
      <c r="S54" s="57"/>
      <c r="T54" s="41"/>
      <c r="U54" s="50"/>
      <c r="V54" s="50"/>
      <c r="W54" s="49"/>
      <c r="X54" s="49"/>
      <c r="Y54" s="49"/>
      <c r="Z54" s="49"/>
    </row>
    <row r="55" spans="1:26" ht="12.75">
      <c r="A55" s="47"/>
      <c r="B55" s="77"/>
      <c r="C55" s="76"/>
      <c r="D55" s="77"/>
      <c r="E55" s="80"/>
      <c r="F55" s="77"/>
      <c r="G55" s="76"/>
      <c r="H55" s="78"/>
      <c r="I55" s="47"/>
      <c r="J55" s="60" t="s">
        <v>2</v>
      </c>
      <c r="K55" s="61" t="s">
        <v>33</v>
      </c>
      <c r="L55" s="62"/>
      <c r="M55" s="62"/>
      <c r="N55" s="62"/>
      <c r="O55" s="63" t="s">
        <v>4</v>
      </c>
      <c r="P55" s="53">
        <f>(P39*10/P51)</f>
        <v>3.1083410606835926</v>
      </c>
      <c r="Q55" s="62" t="s">
        <v>32</v>
      </c>
      <c r="R55" s="62"/>
      <c r="S55" s="62"/>
      <c r="T55" s="41"/>
      <c r="U55" s="50">
        <f>(P53=0)+(P39*10/(P53+0.0000000000001))</f>
        <v>500000000000001</v>
      </c>
      <c r="V55" s="50"/>
      <c r="W55" s="49"/>
      <c r="X55" s="49"/>
      <c r="Y55" s="49"/>
      <c r="Z55" s="49"/>
    </row>
    <row r="56" spans="1:26" ht="12.75">
      <c r="A56" s="4"/>
      <c r="B56" s="72" t="s">
        <v>58</v>
      </c>
      <c r="C56" s="73"/>
      <c r="D56" s="74"/>
      <c r="E56" s="3"/>
      <c r="F56" s="72" t="s">
        <v>56</v>
      </c>
      <c r="G56" s="73"/>
      <c r="H56" s="74"/>
      <c r="I56" s="4"/>
      <c r="J56" s="64"/>
      <c r="K56" s="65"/>
      <c r="L56" s="54"/>
      <c r="M56" s="54"/>
      <c r="N56" s="54"/>
      <c r="O56" s="66"/>
      <c r="P56" s="54"/>
      <c r="Q56" s="54"/>
      <c r="R56" s="54"/>
      <c r="S56" s="54"/>
      <c r="T56" s="41"/>
      <c r="U56" s="50"/>
      <c r="V56" s="50"/>
      <c r="W56" s="49"/>
      <c r="X56" s="49"/>
      <c r="Y56" s="49"/>
      <c r="Z56" s="49"/>
    </row>
    <row r="57" spans="1:26" ht="12.75">
      <c r="A57" s="4"/>
      <c r="B57" s="4"/>
      <c r="C57" s="4"/>
      <c r="D57" s="4"/>
      <c r="E57" s="3"/>
      <c r="F57" s="4"/>
      <c r="G57" s="4"/>
      <c r="H57" s="4"/>
      <c r="I57" s="4"/>
      <c r="J57" s="67" t="s">
        <v>35</v>
      </c>
      <c r="K57" s="54" t="s">
        <v>57</v>
      </c>
      <c r="L57" s="54"/>
      <c r="M57" s="54"/>
      <c r="N57" s="54"/>
      <c r="O57" s="66" t="s">
        <v>4</v>
      </c>
      <c r="P57" s="53">
        <f>(P35/P55)</f>
        <v>0.6434300358147171</v>
      </c>
      <c r="Q57" s="54"/>
      <c r="R57" s="54"/>
      <c r="S57" s="54"/>
      <c r="T57" s="41"/>
      <c r="U57" s="52">
        <f>(P35/U55)</f>
        <v>3.999999999999992E-15</v>
      </c>
      <c r="V57" s="50"/>
      <c r="W57" s="49"/>
      <c r="X57" s="49"/>
      <c r="Y57" s="49"/>
      <c r="Z57" s="49"/>
    </row>
    <row r="58" spans="1:26" ht="12.75">
      <c r="A58" s="4"/>
      <c r="B58" s="4"/>
      <c r="C58" s="4"/>
      <c r="D58" s="4"/>
      <c r="E58" s="3"/>
      <c r="F58" s="4"/>
      <c r="G58" s="4"/>
      <c r="H58" s="4"/>
      <c r="I58" s="4"/>
      <c r="J58" s="41"/>
      <c r="K58" s="41"/>
      <c r="L58" s="41"/>
      <c r="M58" s="41"/>
      <c r="N58" s="41"/>
      <c r="O58" s="68"/>
      <c r="P58" s="41"/>
      <c r="Q58" s="41"/>
      <c r="R58" s="41"/>
      <c r="S58" s="41"/>
      <c r="T58" s="41"/>
      <c r="U58" s="50"/>
      <c r="V58" s="50"/>
      <c r="W58" s="49"/>
      <c r="X58" s="49"/>
      <c r="Y58" s="49"/>
      <c r="Z58" s="49"/>
    </row>
    <row r="59" spans="20:26" ht="12.75">
      <c r="T59" s="49"/>
      <c r="U59" s="49"/>
      <c r="V59" s="49"/>
      <c r="W59" s="49"/>
      <c r="X59" s="49"/>
      <c r="Y59" s="49"/>
      <c r="Z59" s="49"/>
    </row>
    <row r="60" spans="20:26" ht="12.75">
      <c r="T60" s="49"/>
      <c r="U60" s="49"/>
      <c r="V60" s="49"/>
      <c r="W60" s="49"/>
      <c r="X60" s="49"/>
      <c r="Y60" s="49"/>
      <c r="Z60" s="49"/>
    </row>
    <row r="61" spans="20:26" ht="12.75">
      <c r="T61" s="49"/>
      <c r="U61" s="49"/>
      <c r="V61" s="49"/>
      <c r="W61" s="49"/>
      <c r="X61" s="49"/>
      <c r="Y61" s="49"/>
      <c r="Z61" s="49"/>
    </row>
    <row r="62" spans="20:26" ht="12.75">
      <c r="T62" s="49"/>
      <c r="U62" s="49"/>
      <c r="V62" s="49"/>
      <c r="W62" s="49"/>
      <c r="X62" s="49"/>
      <c r="Y62" s="49"/>
      <c r="Z62" s="49"/>
    </row>
    <row r="63" spans="20:26" ht="12.75">
      <c r="T63" s="49"/>
      <c r="U63" s="49"/>
      <c r="V63" s="49"/>
      <c r="W63" s="49"/>
      <c r="X63" s="49"/>
      <c r="Y63" s="49"/>
      <c r="Z63" s="49"/>
    </row>
    <row r="64" spans="20:26" ht="12.75">
      <c r="T64" s="49"/>
      <c r="U64" s="49"/>
      <c r="V64" s="49"/>
      <c r="W64" s="49"/>
      <c r="X64" s="49"/>
      <c r="Y64" s="49"/>
      <c r="Z64" s="49"/>
    </row>
    <row r="65" spans="20:26" ht="12.75">
      <c r="T65" s="49"/>
      <c r="U65" s="49"/>
      <c r="V65" s="49"/>
      <c r="W65" s="49"/>
      <c r="X65" s="49"/>
      <c r="Y65" s="49"/>
      <c r="Z65" s="49"/>
    </row>
    <row r="66" spans="20:26" ht="12.75">
      <c r="T66" s="49"/>
      <c r="U66" s="49"/>
      <c r="V66" s="49"/>
      <c r="W66" s="49"/>
      <c r="X66" s="49"/>
      <c r="Y66" s="49"/>
      <c r="Z66" s="49"/>
    </row>
    <row r="67" spans="20:26" ht="12.75">
      <c r="T67" s="49"/>
      <c r="U67" s="49"/>
      <c r="V67" s="49"/>
      <c r="W67" s="49"/>
      <c r="X67" s="49"/>
      <c r="Y67" s="49"/>
      <c r="Z67" s="49"/>
    </row>
    <row r="68" spans="20:26" ht="12.75">
      <c r="T68" s="49"/>
      <c r="U68" s="49"/>
      <c r="V68" s="49"/>
      <c r="W68" s="49"/>
      <c r="X68" s="49"/>
      <c r="Y68" s="49"/>
      <c r="Z68" s="49"/>
    </row>
    <row r="69" spans="20:26" ht="12.75">
      <c r="T69" s="49"/>
      <c r="U69" s="49"/>
      <c r="V69" s="49"/>
      <c r="W69" s="49"/>
      <c r="X69" s="49"/>
      <c r="Y69" s="49"/>
      <c r="Z69" s="49"/>
    </row>
    <row r="70" spans="20:26" ht="12.75">
      <c r="T70" s="49"/>
      <c r="U70" s="49"/>
      <c r="V70" s="49"/>
      <c r="W70" s="49"/>
      <c r="X70" s="49"/>
      <c r="Y70" s="49"/>
      <c r="Z70" s="49"/>
    </row>
    <row r="71" spans="20:26" ht="12.75">
      <c r="T71" s="49"/>
      <c r="U71" s="49"/>
      <c r="V71" s="49"/>
      <c r="W71" s="49"/>
      <c r="X71" s="49"/>
      <c r="Y71" s="49"/>
      <c r="Z71" s="49"/>
    </row>
    <row r="72" spans="20:26" ht="12.75">
      <c r="T72" s="49"/>
      <c r="U72" s="49"/>
      <c r="V72" s="49"/>
      <c r="W72" s="49"/>
      <c r="X72" s="49"/>
      <c r="Y72" s="49"/>
      <c r="Z72" s="49"/>
    </row>
    <row r="73" spans="20:26" ht="12.75">
      <c r="T73" s="49"/>
      <c r="U73" s="49"/>
      <c r="V73" s="49"/>
      <c r="W73" s="49"/>
      <c r="X73" s="49"/>
      <c r="Y73" s="49"/>
      <c r="Z73" s="49"/>
    </row>
    <row r="74" spans="20:26" ht="12.75">
      <c r="T74" s="49"/>
      <c r="U74" s="49"/>
      <c r="V74" s="49"/>
      <c r="W74" s="49"/>
      <c r="X74" s="49"/>
      <c r="Y74" s="49"/>
      <c r="Z74" s="49"/>
    </row>
    <row r="75" spans="20:26" ht="12.75">
      <c r="T75" s="49"/>
      <c r="U75" s="49"/>
      <c r="V75" s="49"/>
      <c r="W75" s="49"/>
      <c r="X75" s="49"/>
      <c r="Y75" s="49"/>
      <c r="Z75" s="49"/>
    </row>
    <row r="76" spans="20:26" ht="12.75">
      <c r="T76" s="49"/>
      <c r="U76" s="49"/>
      <c r="V76" s="49"/>
      <c r="W76" s="49"/>
      <c r="X76" s="49"/>
      <c r="Y76" s="49"/>
      <c r="Z76" s="49"/>
    </row>
    <row r="77" spans="20:26" ht="12.75">
      <c r="T77" s="49"/>
      <c r="U77" s="49"/>
      <c r="V77" s="49"/>
      <c r="W77" s="49"/>
      <c r="X77" s="49"/>
      <c r="Y77" s="49"/>
      <c r="Z77" s="49"/>
    </row>
    <row r="78" spans="20:26" ht="12.75">
      <c r="T78" s="49"/>
      <c r="U78" s="49"/>
      <c r="V78" s="49"/>
      <c r="W78" s="49"/>
      <c r="X78" s="49"/>
      <c r="Y78" s="49"/>
      <c r="Z78" s="49"/>
    </row>
    <row r="79" spans="20:26" ht="12.75">
      <c r="T79" s="49"/>
      <c r="U79" s="49"/>
      <c r="V79" s="49"/>
      <c r="W79" s="49"/>
      <c r="X79" s="49"/>
      <c r="Y79" s="49"/>
      <c r="Z79" s="49"/>
    </row>
    <row r="80" spans="20:26" ht="12.75">
      <c r="T80" s="49"/>
      <c r="U80" s="49"/>
      <c r="V80" s="49"/>
      <c r="W80" s="49"/>
      <c r="X80" s="49"/>
      <c r="Y80" s="49"/>
      <c r="Z80" s="49"/>
    </row>
    <row r="81" spans="20:26" ht="12.75">
      <c r="T81" s="49"/>
      <c r="U81" s="49"/>
      <c r="V81" s="49"/>
      <c r="W81" s="49"/>
      <c r="X81" s="49"/>
      <c r="Y81" s="49"/>
      <c r="Z81" s="49"/>
    </row>
    <row r="82" spans="20:26" ht="12.75">
      <c r="T82" s="49"/>
      <c r="U82" s="49"/>
      <c r="V82" s="49"/>
      <c r="W82" s="49"/>
      <c r="X82" s="49"/>
      <c r="Y82" s="49"/>
      <c r="Z82" s="49"/>
    </row>
    <row r="83" spans="20:26" ht="12.75">
      <c r="T83" s="49"/>
      <c r="U83" s="49"/>
      <c r="V83" s="49"/>
      <c r="W83" s="49"/>
      <c r="X83" s="49"/>
      <c r="Y83" s="49"/>
      <c r="Z83" s="49"/>
    </row>
    <row r="84" spans="20:26" ht="12.75">
      <c r="T84" s="49"/>
      <c r="U84" s="49"/>
      <c r="V84" s="49"/>
      <c r="W84" s="49"/>
      <c r="X84" s="49"/>
      <c r="Y84" s="49"/>
      <c r="Z84" s="49"/>
    </row>
    <row r="85" spans="20:26" ht="12.75">
      <c r="T85" s="49"/>
      <c r="U85" s="49"/>
      <c r="V85" s="49"/>
      <c r="W85" s="49"/>
      <c r="X85" s="49"/>
      <c r="Y85" s="49"/>
      <c r="Z85" s="49"/>
    </row>
    <row r="86" spans="20:26" ht="12.75">
      <c r="T86" s="49"/>
      <c r="U86" s="49"/>
      <c r="V86" s="49"/>
      <c r="W86" s="49"/>
      <c r="X86" s="49"/>
      <c r="Y86" s="49"/>
      <c r="Z86" s="49"/>
    </row>
    <row r="87" spans="20:26" ht="12.75">
      <c r="T87" s="49"/>
      <c r="U87" s="49"/>
      <c r="V87" s="49"/>
      <c r="W87" s="49"/>
      <c r="X87" s="49"/>
      <c r="Y87" s="49"/>
      <c r="Z87" s="49"/>
    </row>
    <row r="88" spans="20:26" ht="12.75">
      <c r="T88" s="49"/>
      <c r="U88" s="49"/>
      <c r="V88" s="49"/>
      <c r="W88" s="49"/>
      <c r="X88" s="49"/>
      <c r="Y88" s="49"/>
      <c r="Z88" s="49"/>
    </row>
    <row r="89" spans="20:26" ht="12.75">
      <c r="T89" s="49"/>
      <c r="U89" s="49"/>
      <c r="V89" s="49"/>
      <c r="W89" s="49"/>
      <c r="X89" s="49"/>
      <c r="Y89" s="49"/>
      <c r="Z89" s="49"/>
    </row>
    <row r="90" spans="20:26" ht="12.75">
      <c r="T90" s="49"/>
      <c r="U90" s="49"/>
      <c r="V90" s="49"/>
      <c r="W90" s="49"/>
      <c r="X90" s="49"/>
      <c r="Y90" s="49"/>
      <c r="Z90" s="49"/>
    </row>
    <row r="91" spans="20:26" ht="12.75">
      <c r="T91" s="49"/>
      <c r="U91" s="49"/>
      <c r="V91" s="49"/>
      <c r="W91" s="49"/>
      <c r="X91" s="49"/>
      <c r="Y91" s="49"/>
      <c r="Z91" s="49"/>
    </row>
    <row r="92" spans="20:26" ht="12.75">
      <c r="T92" s="49"/>
      <c r="U92" s="49"/>
      <c r="V92" s="49"/>
      <c r="W92" s="49"/>
      <c r="X92" s="49"/>
      <c r="Y92" s="49"/>
      <c r="Z92" s="49"/>
    </row>
    <row r="93" spans="20:26" ht="12.75">
      <c r="T93" s="49"/>
      <c r="U93" s="49"/>
      <c r="V93" s="49"/>
      <c r="W93" s="49"/>
      <c r="X93" s="49"/>
      <c r="Y93" s="49"/>
      <c r="Z93" s="49"/>
    </row>
    <row r="94" spans="20:26" ht="12.75">
      <c r="T94" s="49"/>
      <c r="U94" s="49"/>
      <c r="V94" s="49"/>
      <c r="W94" s="49"/>
      <c r="X94" s="49"/>
      <c r="Y94" s="49"/>
      <c r="Z94" s="49"/>
    </row>
    <row r="95" spans="20:26" ht="12.75">
      <c r="T95" s="49"/>
      <c r="U95" s="49"/>
      <c r="V95" s="49"/>
      <c r="W95" s="49"/>
      <c r="X95" s="49"/>
      <c r="Y95" s="49"/>
      <c r="Z95" s="49"/>
    </row>
    <row r="96" spans="20:26" ht="12.75">
      <c r="T96" s="49"/>
      <c r="U96" s="49"/>
      <c r="V96" s="49"/>
      <c r="W96" s="49"/>
      <c r="X96" s="49"/>
      <c r="Y96" s="49"/>
      <c r="Z96" s="49"/>
    </row>
    <row r="97" spans="20:26" ht="12.75">
      <c r="T97" s="49"/>
      <c r="U97" s="49"/>
      <c r="V97" s="49"/>
      <c r="W97" s="49"/>
      <c r="X97" s="49"/>
      <c r="Y97" s="49"/>
      <c r="Z97" s="49"/>
    </row>
    <row r="98" spans="20:26" ht="12.75">
      <c r="T98" s="49"/>
      <c r="U98" s="49"/>
      <c r="V98" s="49"/>
      <c r="W98" s="49"/>
      <c r="X98" s="49"/>
      <c r="Y98" s="49"/>
      <c r="Z98" s="49"/>
    </row>
    <row r="99" spans="20:26" ht="12.75">
      <c r="T99" s="49"/>
      <c r="U99" s="49"/>
      <c r="V99" s="49"/>
      <c r="W99" s="49"/>
      <c r="X99" s="49"/>
      <c r="Y99" s="49"/>
      <c r="Z99" s="49"/>
    </row>
    <row r="100" spans="20:26" ht="12.75">
      <c r="T100" s="49"/>
      <c r="U100" s="49"/>
      <c r="V100" s="49"/>
      <c r="W100" s="49"/>
      <c r="X100" s="49"/>
      <c r="Y100" s="49"/>
      <c r="Z100" s="49"/>
    </row>
    <row r="101" spans="20:26" ht="12.75">
      <c r="T101" s="49"/>
      <c r="U101" s="49"/>
      <c r="V101" s="49"/>
      <c r="W101" s="49"/>
      <c r="X101" s="49"/>
      <c r="Y101" s="49"/>
      <c r="Z101" s="49"/>
    </row>
    <row r="102" spans="20:26" ht="12.75">
      <c r="T102" s="49"/>
      <c r="U102" s="49"/>
      <c r="V102" s="49"/>
      <c r="W102" s="49"/>
      <c r="X102" s="49"/>
      <c r="Y102" s="49"/>
      <c r="Z102" s="49"/>
    </row>
    <row r="103" spans="20:26" ht="12.75">
      <c r="T103" s="49"/>
      <c r="U103" s="49"/>
      <c r="V103" s="49"/>
      <c r="W103" s="49"/>
      <c r="X103" s="49"/>
      <c r="Y103" s="49"/>
      <c r="Z103" s="49"/>
    </row>
    <row r="104" spans="20:26" ht="12.75">
      <c r="T104" s="49"/>
      <c r="U104" s="49"/>
      <c r="V104" s="49"/>
      <c r="W104" s="49"/>
      <c r="X104" s="49"/>
      <c r="Y104" s="49"/>
      <c r="Z104" s="49"/>
    </row>
    <row r="105" spans="20:26" ht="12.75">
      <c r="T105" s="49"/>
      <c r="U105" s="49"/>
      <c r="V105" s="49"/>
      <c r="W105" s="49"/>
      <c r="X105" s="49"/>
      <c r="Y105" s="49"/>
      <c r="Z105" s="49"/>
    </row>
    <row r="106" spans="20:26" ht="12.75">
      <c r="T106" s="49"/>
      <c r="U106" s="49"/>
      <c r="V106" s="49"/>
      <c r="W106" s="49"/>
      <c r="X106" s="49"/>
      <c r="Y106" s="49"/>
      <c r="Z106" s="49"/>
    </row>
    <row r="107" spans="20:26" ht="12.75">
      <c r="T107" s="49"/>
      <c r="U107" s="49"/>
      <c r="V107" s="49"/>
      <c r="W107" s="49"/>
      <c r="X107" s="49"/>
      <c r="Y107" s="49"/>
      <c r="Z107" s="49"/>
    </row>
    <row r="108" spans="20:26" ht="12.75">
      <c r="T108" s="49"/>
      <c r="U108" s="49"/>
      <c r="V108" s="49"/>
      <c r="W108" s="49"/>
      <c r="X108" s="49"/>
      <c r="Y108" s="49"/>
      <c r="Z108" s="49"/>
    </row>
    <row r="109" spans="20:26" ht="12.75">
      <c r="T109" s="49"/>
      <c r="U109" s="49"/>
      <c r="V109" s="49"/>
      <c r="W109" s="49"/>
      <c r="X109" s="49"/>
      <c r="Y109" s="49"/>
      <c r="Z109" s="49"/>
    </row>
    <row r="110" spans="20:26" ht="12.75">
      <c r="T110" s="49"/>
      <c r="U110" s="49"/>
      <c r="V110" s="49"/>
      <c r="W110" s="49"/>
      <c r="X110" s="49"/>
      <c r="Y110" s="49"/>
      <c r="Z110" s="49"/>
    </row>
    <row r="111" spans="20:26" ht="12.75">
      <c r="T111" s="49"/>
      <c r="U111" s="49"/>
      <c r="V111" s="49"/>
      <c r="W111" s="49"/>
      <c r="X111" s="49"/>
      <c r="Y111" s="49"/>
      <c r="Z111" s="49"/>
    </row>
    <row r="112" spans="20:26" ht="12.75">
      <c r="T112" s="49"/>
      <c r="U112" s="49"/>
      <c r="V112" s="49"/>
      <c r="W112" s="49"/>
      <c r="X112" s="49"/>
      <c r="Y112" s="49"/>
      <c r="Z112" s="49"/>
    </row>
    <row r="113" spans="20:26" ht="12.75">
      <c r="T113" s="49"/>
      <c r="U113" s="49"/>
      <c r="V113" s="49"/>
      <c r="W113" s="49"/>
      <c r="X113" s="49"/>
      <c r="Y113" s="49"/>
      <c r="Z113" s="49"/>
    </row>
    <row r="114" spans="20:26" ht="12.75">
      <c r="T114" s="49"/>
      <c r="U114" s="49"/>
      <c r="V114" s="49"/>
      <c r="W114" s="49"/>
      <c r="X114" s="49"/>
      <c r="Y114" s="49"/>
      <c r="Z114" s="49"/>
    </row>
    <row r="115" spans="20:26" ht="12.75">
      <c r="T115" s="49"/>
      <c r="U115" s="49"/>
      <c r="V115" s="49"/>
      <c r="W115" s="49"/>
      <c r="X115" s="49"/>
      <c r="Y115" s="49"/>
      <c r="Z115" s="49"/>
    </row>
    <row r="116" spans="20:26" ht="12.75">
      <c r="T116" s="49"/>
      <c r="U116" s="49"/>
      <c r="V116" s="49"/>
      <c r="W116" s="49"/>
      <c r="X116" s="49"/>
      <c r="Y116" s="49"/>
      <c r="Z116" s="49"/>
    </row>
    <row r="117" spans="20:26" ht="12.75">
      <c r="T117" s="49"/>
      <c r="U117" s="49"/>
      <c r="V117" s="49"/>
      <c r="W117" s="49"/>
      <c r="X117" s="49"/>
      <c r="Y117" s="49"/>
      <c r="Z117" s="49"/>
    </row>
    <row r="118" spans="20:26" ht="12.75">
      <c r="T118" s="49"/>
      <c r="U118" s="49"/>
      <c r="V118" s="49"/>
      <c r="W118" s="49"/>
      <c r="X118" s="49"/>
      <c r="Y118" s="49"/>
      <c r="Z118" s="49"/>
    </row>
    <row r="119" spans="20:26" ht="12.75">
      <c r="T119" s="49"/>
      <c r="U119" s="49"/>
      <c r="V119" s="49"/>
      <c r="W119" s="49"/>
      <c r="X119" s="49"/>
      <c r="Y119" s="49"/>
      <c r="Z119" s="49"/>
    </row>
    <row r="120" spans="20:26" ht="12.75">
      <c r="T120" s="49"/>
      <c r="U120" s="49"/>
      <c r="V120" s="49"/>
      <c r="W120" s="49"/>
      <c r="X120" s="49"/>
      <c r="Y120" s="49"/>
      <c r="Z120" s="49"/>
    </row>
    <row r="121" spans="20:26" ht="12.75">
      <c r="T121" s="49"/>
      <c r="U121" s="49"/>
      <c r="V121" s="49"/>
      <c r="W121" s="49"/>
      <c r="X121" s="49"/>
      <c r="Y121" s="49"/>
      <c r="Z121" s="49"/>
    </row>
    <row r="122" spans="20:26" ht="12.75">
      <c r="T122" s="49"/>
      <c r="U122" s="49"/>
      <c r="V122" s="49"/>
      <c r="W122" s="49"/>
      <c r="X122" s="49"/>
      <c r="Y122" s="49"/>
      <c r="Z122" s="49"/>
    </row>
    <row r="123" spans="20:26" ht="12.75">
      <c r="T123" s="49"/>
      <c r="U123" s="49"/>
      <c r="V123" s="49"/>
      <c r="W123" s="49"/>
      <c r="X123" s="49"/>
      <c r="Y123" s="49"/>
      <c r="Z123" s="49"/>
    </row>
    <row r="124" spans="20:26" ht="12.75">
      <c r="T124" s="49"/>
      <c r="U124" s="49"/>
      <c r="V124" s="49"/>
      <c r="W124" s="49"/>
      <c r="X124" s="49"/>
      <c r="Y124" s="49"/>
      <c r="Z124" s="49"/>
    </row>
    <row r="125" spans="20:26" ht="12.75">
      <c r="T125" s="49"/>
      <c r="U125" s="49"/>
      <c r="V125" s="49"/>
      <c r="W125" s="49"/>
      <c r="X125" s="49"/>
      <c r="Y125" s="49"/>
      <c r="Z125" s="49"/>
    </row>
    <row r="126" spans="20:26" ht="12.75">
      <c r="T126" s="49"/>
      <c r="U126" s="49"/>
      <c r="V126" s="49"/>
      <c r="W126" s="49"/>
      <c r="X126" s="49"/>
      <c r="Y126" s="49"/>
      <c r="Z126" s="49"/>
    </row>
    <row r="127" spans="20:26" ht="12.75">
      <c r="T127" s="49"/>
      <c r="U127" s="49"/>
      <c r="V127" s="49"/>
      <c r="W127" s="49"/>
      <c r="X127" s="49"/>
      <c r="Y127" s="49"/>
      <c r="Z127" s="49"/>
    </row>
    <row r="128" spans="20:26" ht="12.75">
      <c r="T128" s="49"/>
      <c r="U128" s="49"/>
      <c r="V128" s="49"/>
      <c r="W128" s="49"/>
      <c r="X128" s="49"/>
      <c r="Y128" s="49"/>
      <c r="Z128" s="49"/>
    </row>
    <row r="129" spans="20:26" ht="12.75">
      <c r="T129" s="49"/>
      <c r="U129" s="49"/>
      <c r="V129" s="49"/>
      <c r="W129" s="49"/>
      <c r="X129" s="49"/>
      <c r="Y129" s="49"/>
      <c r="Z129" s="49"/>
    </row>
    <row r="130" spans="20:26" ht="12.75">
      <c r="T130" s="49"/>
      <c r="U130" s="49"/>
      <c r="V130" s="49"/>
      <c r="W130" s="49"/>
      <c r="X130" s="49"/>
      <c r="Y130" s="49"/>
      <c r="Z130" s="49"/>
    </row>
    <row r="131" spans="20:26" ht="12.75">
      <c r="T131" s="49"/>
      <c r="U131" s="49"/>
      <c r="V131" s="49"/>
      <c r="W131" s="49"/>
      <c r="X131" s="49"/>
      <c r="Y131" s="49"/>
      <c r="Z131" s="49"/>
    </row>
    <row r="132" spans="20:26" ht="12.75">
      <c r="T132" s="49"/>
      <c r="U132" s="49"/>
      <c r="V132" s="49"/>
      <c r="W132" s="49"/>
      <c r="X132" s="49"/>
      <c r="Y132" s="49"/>
      <c r="Z132" s="49"/>
    </row>
    <row r="133" spans="20:26" ht="12.75">
      <c r="T133" s="49"/>
      <c r="U133" s="49"/>
      <c r="V133" s="49"/>
      <c r="W133" s="49"/>
      <c r="X133" s="49"/>
      <c r="Y133" s="49"/>
      <c r="Z133" s="49"/>
    </row>
    <row r="134" spans="20:26" ht="12.75">
      <c r="T134" s="49"/>
      <c r="U134" s="49"/>
      <c r="V134" s="49"/>
      <c r="W134" s="49"/>
      <c r="X134" s="49"/>
      <c r="Y134" s="49"/>
      <c r="Z134" s="49"/>
    </row>
    <row r="135" spans="20:26" ht="12.75">
      <c r="T135" s="49"/>
      <c r="U135" s="49"/>
      <c r="V135" s="49"/>
      <c r="W135" s="49"/>
      <c r="X135" s="49"/>
      <c r="Y135" s="49"/>
      <c r="Z135" s="49"/>
    </row>
    <row r="136" spans="20:26" ht="12.75">
      <c r="T136" s="49"/>
      <c r="U136" s="49"/>
      <c r="V136" s="49"/>
      <c r="W136" s="49"/>
      <c r="X136" s="49"/>
      <c r="Y136" s="49"/>
      <c r="Z136" s="49"/>
    </row>
    <row r="137" spans="20:26" ht="12.75">
      <c r="T137" s="49"/>
      <c r="U137" s="49"/>
      <c r="V137" s="49"/>
      <c r="W137" s="49"/>
      <c r="X137" s="49"/>
      <c r="Y137" s="49"/>
      <c r="Z137" s="49"/>
    </row>
    <row r="138" spans="20:26" ht="12.75">
      <c r="T138" s="49"/>
      <c r="U138" s="49"/>
      <c r="V138" s="49"/>
      <c r="W138" s="49"/>
      <c r="X138" s="49"/>
      <c r="Y138" s="49"/>
      <c r="Z138" s="49"/>
    </row>
    <row r="139" spans="20:26" ht="12.75">
      <c r="T139" s="49"/>
      <c r="U139" s="49"/>
      <c r="V139" s="49"/>
      <c r="W139" s="49"/>
      <c r="X139" s="49"/>
      <c r="Y139" s="49"/>
      <c r="Z139" s="49"/>
    </row>
    <row r="140" spans="20:26" ht="12.75">
      <c r="T140" s="49"/>
      <c r="U140" s="49"/>
      <c r="V140" s="49"/>
      <c r="W140" s="49"/>
      <c r="X140" s="49"/>
      <c r="Y140" s="49"/>
      <c r="Z140" s="49"/>
    </row>
    <row r="141" spans="20:26" ht="12.75">
      <c r="T141" s="49"/>
      <c r="U141" s="49"/>
      <c r="V141" s="49"/>
      <c r="W141" s="49"/>
      <c r="X141" s="49"/>
      <c r="Y141" s="49"/>
      <c r="Z141" s="49"/>
    </row>
    <row r="142" spans="20:26" ht="12.75">
      <c r="T142" s="49"/>
      <c r="U142" s="49"/>
      <c r="V142" s="49"/>
      <c r="W142" s="49"/>
      <c r="X142" s="49"/>
      <c r="Y142" s="49"/>
      <c r="Z142" s="49"/>
    </row>
    <row r="143" spans="20:26" ht="12.75">
      <c r="T143" s="49"/>
      <c r="U143" s="49"/>
      <c r="V143" s="49"/>
      <c r="W143" s="49"/>
      <c r="X143" s="49"/>
      <c r="Y143" s="49"/>
      <c r="Z143" s="49"/>
    </row>
    <row r="144" spans="20:26" ht="12.75">
      <c r="T144" s="49"/>
      <c r="U144" s="49"/>
      <c r="V144" s="49"/>
      <c r="W144" s="49"/>
      <c r="X144" s="49"/>
      <c r="Y144" s="49"/>
      <c r="Z144" s="49"/>
    </row>
    <row r="145" spans="20:26" ht="12.75">
      <c r="T145" s="49"/>
      <c r="U145" s="49"/>
      <c r="V145" s="49"/>
      <c r="W145" s="49"/>
      <c r="X145" s="49"/>
      <c r="Y145" s="49"/>
      <c r="Z145" s="49"/>
    </row>
    <row r="146" spans="20:26" ht="12.75">
      <c r="T146" s="49"/>
      <c r="U146" s="49"/>
      <c r="V146" s="49"/>
      <c r="W146" s="49"/>
      <c r="X146" s="49"/>
      <c r="Y146" s="49"/>
      <c r="Z146" s="49"/>
    </row>
    <row r="147" spans="20:26" ht="12.75">
      <c r="T147" s="49"/>
      <c r="U147" s="49"/>
      <c r="V147" s="49"/>
      <c r="W147" s="49"/>
      <c r="X147" s="49"/>
      <c r="Y147" s="49"/>
      <c r="Z147" s="49"/>
    </row>
    <row r="148" spans="20:26" ht="12.75">
      <c r="T148" s="49"/>
      <c r="U148" s="49"/>
      <c r="V148" s="49"/>
      <c r="W148" s="49"/>
      <c r="X148" s="49"/>
      <c r="Y148" s="49"/>
      <c r="Z148" s="49"/>
    </row>
    <row r="149" spans="20:26" ht="12.75">
      <c r="T149" s="49"/>
      <c r="U149" s="49"/>
      <c r="V149" s="49"/>
      <c r="W149" s="49"/>
      <c r="X149" s="49"/>
      <c r="Y149" s="49"/>
      <c r="Z149" s="49"/>
    </row>
    <row r="150" spans="20:26" ht="12.75">
      <c r="T150" s="49"/>
      <c r="U150" s="49"/>
      <c r="V150" s="49"/>
      <c r="W150" s="49"/>
      <c r="X150" s="49"/>
      <c r="Y150" s="49"/>
      <c r="Z150" s="49"/>
    </row>
    <row r="151" spans="20:26" ht="12.75">
      <c r="T151" s="49"/>
      <c r="U151" s="49"/>
      <c r="V151" s="49"/>
      <c r="W151" s="49"/>
      <c r="X151" s="49"/>
      <c r="Y151" s="49"/>
      <c r="Z151" s="49"/>
    </row>
    <row r="152" spans="20:26" ht="12.75">
      <c r="T152" s="49"/>
      <c r="U152" s="49"/>
      <c r="V152" s="49"/>
      <c r="W152" s="49"/>
      <c r="X152" s="49"/>
      <c r="Y152" s="49"/>
      <c r="Z152" s="49"/>
    </row>
    <row r="153" spans="20:26" ht="12.75">
      <c r="T153" s="49"/>
      <c r="U153" s="49"/>
      <c r="V153" s="49"/>
      <c r="W153" s="49"/>
      <c r="X153" s="49"/>
      <c r="Y153" s="49"/>
      <c r="Z153" s="49"/>
    </row>
    <row r="154" spans="20:26" ht="12.75">
      <c r="T154" s="49"/>
      <c r="U154" s="49"/>
      <c r="V154" s="49"/>
      <c r="W154" s="49"/>
      <c r="X154" s="49"/>
      <c r="Y154" s="49"/>
      <c r="Z154" s="49"/>
    </row>
    <row r="155" spans="20:26" ht="12.75">
      <c r="T155" s="49"/>
      <c r="U155" s="49"/>
      <c r="V155" s="49"/>
      <c r="W155" s="49"/>
      <c r="X155" s="49"/>
      <c r="Y155" s="49"/>
      <c r="Z155" s="49"/>
    </row>
    <row r="156" spans="20:26" ht="12.75">
      <c r="T156" s="49"/>
      <c r="U156" s="49"/>
      <c r="V156" s="49"/>
      <c r="W156" s="49"/>
      <c r="X156" s="49"/>
      <c r="Y156" s="49"/>
      <c r="Z156" s="49"/>
    </row>
    <row r="157" spans="20:26" ht="12.75">
      <c r="T157" s="49"/>
      <c r="U157" s="49"/>
      <c r="V157" s="49"/>
      <c r="W157" s="49"/>
      <c r="X157" s="49"/>
      <c r="Y157" s="49"/>
      <c r="Z157" s="49"/>
    </row>
    <row r="158" spans="20:26" ht="12.75">
      <c r="T158" s="49"/>
      <c r="U158" s="49"/>
      <c r="V158" s="49"/>
      <c r="W158" s="49"/>
      <c r="X158" s="49"/>
      <c r="Y158" s="49"/>
      <c r="Z158" s="49"/>
    </row>
    <row r="159" spans="20:26" ht="12.75">
      <c r="T159" s="49"/>
      <c r="U159" s="49"/>
      <c r="V159" s="49"/>
      <c r="W159" s="49"/>
      <c r="X159" s="49"/>
      <c r="Y159" s="49"/>
      <c r="Z159" s="49"/>
    </row>
    <row r="160" spans="20:26" ht="12.75">
      <c r="T160" s="49"/>
      <c r="U160" s="49"/>
      <c r="V160" s="49"/>
      <c r="W160" s="49"/>
      <c r="X160" s="49"/>
      <c r="Y160" s="49"/>
      <c r="Z160" s="49"/>
    </row>
    <row r="161" spans="20:26" ht="12.75">
      <c r="T161" s="49"/>
      <c r="U161" s="49"/>
      <c r="V161" s="49"/>
      <c r="W161" s="49"/>
      <c r="X161" s="49"/>
      <c r="Y161" s="49"/>
      <c r="Z161" s="49"/>
    </row>
    <row r="162" spans="20:26" ht="12.75">
      <c r="T162" s="49"/>
      <c r="U162" s="49"/>
      <c r="V162" s="49"/>
      <c r="W162" s="49"/>
      <c r="X162" s="49"/>
      <c r="Y162" s="49"/>
      <c r="Z162" s="49"/>
    </row>
    <row r="163" spans="20:26" ht="12.75">
      <c r="T163" s="49"/>
      <c r="U163" s="49"/>
      <c r="V163" s="49"/>
      <c r="W163" s="49"/>
      <c r="X163" s="49"/>
      <c r="Y163" s="49"/>
      <c r="Z163" s="49"/>
    </row>
    <row r="164" spans="20:26" ht="12.75">
      <c r="T164" s="49"/>
      <c r="U164" s="49"/>
      <c r="V164" s="49"/>
      <c r="W164" s="49"/>
      <c r="X164" s="49"/>
      <c r="Y164" s="49"/>
      <c r="Z164" s="49"/>
    </row>
    <row r="165" spans="20:26" ht="12.75">
      <c r="T165" s="49"/>
      <c r="U165" s="49"/>
      <c r="V165" s="49"/>
      <c r="W165" s="49"/>
      <c r="X165" s="49"/>
      <c r="Y165" s="49"/>
      <c r="Z165" s="49"/>
    </row>
    <row r="166" spans="20:26" ht="12.75">
      <c r="T166" s="49"/>
      <c r="U166" s="49"/>
      <c r="V166" s="49"/>
      <c r="W166" s="49"/>
      <c r="X166" s="49"/>
      <c r="Y166" s="49"/>
      <c r="Z166" s="49"/>
    </row>
    <row r="167" spans="20:26" ht="12.75">
      <c r="T167" s="49"/>
      <c r="U167" s="49"/>
      <c r="V167" s="49"/>
      <c r="W167" s="49"/>
      <c r="X167" s="49"/>
      <c r="Y167" s="49"/>
      <c r="Z167" s="49"/>
    </row>
    <row r="168" spans="20:26" ht="12.75">
      <c r="T168" s="49"/>
      <c r="U168" s="49"/>
      <c r="V168" s="49"/>
      <c r="W168" s="49"/>
      <c r="X168" s="49"/>
      <c r="Y168" s="49"/>
      <c r="Z168" s="49"/>
    </row>
    <row r="169" spans="20:26" ht="12.75">
      <c r="T169" s="49"/>
      <c r="U169" s="49"/>
      <c r="V169" s="49"/>
      <c r="W169" s="49"/>
      <c r="X169" s="49"/>
      <c r="Y169" s="49"/>
      <c r="Z169" s="49"/>
    </row>
    <row r="170" spans="20:26" ht="12.75">
      <c r="T170" s="49"/>
      <c r="U170" s="49"/>
      <c r="V170" s="49"/>
      <c r="W170" s="49"/>
      <c r="X170" s="49"/>
      <c r="Y170" s="49"/>
      <c r="Z170" s="49"/>
    </row>
    <row r="171" spans="20:26" ht="12.75">
      <c r="T171" s="49"/>
      <c r="U171" s="49"/>
      <c r="V171" s="49"/>
      <c r="W171" s="49"/>
      <c r="X171" s="49"/>
      <c r="Y171" s="49"/>
      <c r="Z171" s="49"/>
    </row>
    <row r="172" spans="20:26" ht="12.75">
      <c r="T172" s="49"/>
      <c r="U172" s="49"/>
      <c r="V172" s="49"/>
      <c r="W172" s="49"/>
      <c r="X172" s="49"/>
      <c r="Y172" s="49"/>
      <c r="Z172" s="49"/>
    </row>
    <row r="173" spans="20:26" ht="12.75">
      <c r="T173" s="49"/>
      <c r="U173" s="49"/>
      <c r="V173" s="49"/>
      <c r="W173" s="49"/>
      <c r="X173" s="49"/>
      <c r="Y173" s="49"/>
      <c r="Z173" s="49"/>
    </row>
    <row r="174" spans="20:26" ht="12.75">
      <c r="T174" s="49"/>
      <c r="U174" s="49"/>
      <c r="V174" s="49"/>
      <c r="W174" s="49"/>
      <c r="X174" s="49"/>
      <c r="Y174" s="49"/>
      <c r="Z174" s="49"/>
    </row>
    <row r="175" spans="20:26" ht="12.75">
      <c r="T175" s="49"/>
      <c r="U175" s="49"/>
      <c r="V175" s="49"/>
      <c r="W175" s="49"/>
      <c r="X175" s="49"/>
      <c r="Y175" s="49"/>
      <c r="Z175" s="49"/>
    </row>
    <row r="176" spans="20:26" ht="12.75">
      <c r="T176" s="49"/>
      <c r="U176" s="49"/>
      <c r="V176" s="49"/>
      <c r="W176" s="49"/>
      <c r="X176" s="49"/>
      <c r="Y176" s="49"/>
      <c r="Z176" s="49"/>
    </row>
    <row r="177" spans="20:26" ht="12.75">
      <c r="T177" s="49"/>
      <c r="U177" s="49"/>
      <c r="V177" s="49"/>
      <c r="W177" s="49"/>
      <c r="X177" s="49"/>
      <c r="Y177" s="49"/>
      <c r="Z177" s="49"/>
    </row>
    <row r="178" spans="20:26" ht="12.75">
      <c r="T178" s="49"/>
      <c r="U178" s="49"/>
      <c r="V178" s="49"/>
      <c r="W178" s="49"/>
      <c r="X178" s="49"/>
      <c r="Y178" s="49"/>
      <c r="Z178" s="49"/>
    </row>
    <row r="179" spans="20:26" ht="12.75">
      <c r="T179" s="49"/>
      <c r="U179" s="49"/>
      <c r="V179" s="49"/>
      <c r="W179" s="49"/>
      <c r="X179" s="49"/>
      <c r="Y179" s="49"/>
      <c r="Z179" s="49"/>
    </row>
    <row r="180" spans="20:26" ht="12.75">
      <c r="T180" s="49"/>
      <c r="U180" s="49"/>
      <c r="V180" s="49"/>
      <c r="W180" s="49"/>
      <c r="X180" s="49"/>
      <c r="Y180" s="49"/>
      <c r="Z180" s="49"/>
    </row>
    <row r="181" spans="20:26" ht="12.75">
      <c r="T181" s="49"/>
      <c r="U181" s="49"/>
      <c r="V181" s="49"/>
      <c r="W181" s="49"/>
      <c r="X181" s="49"/>
      <c r="Y181" s="49"/>
      <c r="Z181" s="49"/>
    </row>
    <row r="182" spans="20:26" ht="12.75">
      <c r="T182" s="49"/>
      <c r="U182" s="49"/>
      <c r="V182" s="49"/>
      <c r="W182" s="49"/>
      <c r="X182" s="49"/>
      <c r="Y182" s="49"/>
      <c r="Z182" s="49"/>
    </row>
    <row r="183" spans="20:26" ht="12.75">
      <c r="T183" s="49"/>
      <c r="U183" s="49"/>
      <c r="V183" s="49"/>
      <c r="W183" s="49"/>
      <c r="X183" s="49"/>
      <c r="Y183" s="49"/>
      <c r="Z183" s="49"/>
    </row>
    <row r="184" spans="20:26" ht="12.75">
      <c r="T184" s="49"/>
      <c r="U184" s="49"/>
      <c r="V184" s="49"/>
      <c r="W184" s="49"/>
      <c r="X184" s="49"/>
      <c r="Y184" s="49"/>
      <c r="Z184" s="49"/>
    </row>
    <row r="185" spans="20:26" ht="12.75">
      <c r="T185" s="49"/>
      <c r="U185" s="49"/>
      <c r="V185" s="49"/>
      <c r="W185" s="49"/>
      <c r="X185" s="49"/>
      <c r="Y185" s="49"/>
      <c r="Z185" s="49"/>
    </row>
    <row r="186" spans="20:26" ht="12.75">
      <c r="T186" s="49"/>
      <c r="U186" s="49"/>
      <c r="V186" s="49"/>
      <c r="W186" s="49"/>
      <c r="X186" s="49"/>
      <c r="Y186" s="49"/>
      <c r="Z186" s="49"/>
    </row>
    <row r="187" spans="20:26" ht="12.75">
      <c r="T187" s="49"/>
      <c r="U187" s="49"/>
      <c r="V187" s="49"/>
      <c r="W187" s="49"/>
      <c r="X187" s="49"/>
      <c r="Y187" s="49"/>
      <c r="Z187" s="49"/>
    </row>
    <row r="188" spans="20:26" ht="12.75">
      <c r="T188" s="49"/>
      <c r="U188" s="49"/>
      <c r="V188" s="49"/>
      <c r="W188" s="49"/>
      <c r="X188" s="49"/>
      <c r="Y188" s="49"/>
      <c r="Z188" s="49"/>
    </row>
    <row r="189" spans="20:26" ht="12.75">
      <c r="T189" s="49"/>
      <c r="U189" s="49"/>
      <c r="V189" s="49"/>
      <c r="W189" s="49"/>
      <c r="X189" s="49"/>
      <c r="Y189" s="49"/>
      <c r="Z189" s="49"/>
    </row>
  </sheetData>
  <sheetProtection password="C5F1" sheet="1" objects="1" scenarios="1"/>
  <mergeCells count="15">
    <mergeCell ref="J16:S16"/>
    <mergeCell ref="E54:E55"/>
    <mergeCell ref="I9:I10"/>
    <mergeCell ref="I12:I13"/>
    <mergeCell ref="G12:G13"/>
    <mergeCell ref="B56:D56"/>
    <mergeCell ref="F56:H56"/>
    <mergeCell ref="R2:S2"/>
    <mergeCell ref="A1:S1"/>
    <mergeCell ref="C54:C55"/>
    <mergeCell ref="D54:D55"/>
    <mergeCell ref="B54:B55"/>
    <mergeCell ref="F54:F55"/>
    <mergeCell ref="G54:G55"/>
    <mergeCell ref="H54:H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ik7jwy</dc:creator>
  <cp:keywords/>
  <dc:description/>
  <cp:lastModifiedBy>ik7jwy</cp:lastModifiedBy>
  <cp:lastPrinted>2008-03-17T14:02:25Z</cp:lastPrinted>
  <dcterms:created xsi:type="dcterms:W3CDTF">2008-03-09T22:27:39Z</dcterms:created>
  <dcterms:modified xsi:type="dcterms:W3CDTF">2008-03-18T13:24:44Z</dcterms:modified>
  <cp:category/>
  <cp:version/>
  <cp:contentType/>
  <cp:contentStatus/>
</cp:coreProperties>
</file>