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55" yWindow="30" windowWidth="10245" windowHeight="12345"/>
  </bookViews>
  <sheets>
    <sheet name="calcolo" sheetId="2" r:id="rId1"/>
    <sheet name="Foglio1" sheetId="3" r:id="rId2"/>
  </sheets>
  <calcPr calcId="125725"/>
</workbook>
</file>

<file path=xl/calcChain.xml><?xml version="1.0" encoding="utf-8"?>
<calcChain xmlns="http://schemas.openxmlformats.org/spreadsheetml/2006/main">
  <c r="C15" i="2"/>
  <c r="I31" l="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"/>
  <c r="C14" l="1"/>
  <c r="H4" s="1"/>
  <c r="J4" s="1"/>
  <c r="K4" s="1"/>
  <c r="C17"/>
  <c r="C10" l="1"/>
  <c r="L4"/>
  <c r="M4" s="1"/>
  <c r="H28"/>
  <c r="J28" s="1"/>
  <c r="K28" s="1"/>
  <c r="L28" s="1"/>
  <c r="M28" s="1"/>
  <c r="H24"/>
  <c r="J24" s="1"/>
  <c r="K24" s="1"/>
  <c r="L24" s="1"/>
  <c r="M24" s="1"/>
  <c r="H20"/>
  <c r="J20" s="1"/>
  <c r="K20" s="1"/>
  <c r="L20" s="1"/>
  <c r="M20" s="1"/>
  <c r="H16"/>
  <c r="J16" s="1"/>
  <c r="K16" s="1"/>
  <c r="L16" s="1"/>
  <c r="M16" s="1"/>
  <c r="H12"/>
  <c r="J12" s="1"/>
  <c r="K12" s="1"/>
  <c r="L12" s="1"/>
  <c r="M12" s="1"/>
  <c r="H8"/>
  <c r="J8" s="1"/>
  <c r="K8" s="1"/>
  <c r="L8" s="1"/>
  <c r="M8" s="1"/>
  <c r="H29"/>
  <c r="J29" s="1"/>
  <c r="K29" s="1"/>
  <c r="L29" s="1"/>
  <c r="M29" s="1"/>
  <c r="H25"/>
  <c r="J25" s="1"/>
  <c r="K25" s="1"/>
  <c r="L25" s="1"/>
  <c r="M25" s="1"/>
  <c r="H21"/>
  <c r="J21" s="1"/>
  <c r="K21" s="1"/>
  <c r="L21" s="1"/>
  <c r="M21" s="1"/>
  <c r="H17"/>
  <c r="J17" s="1"/>
  <c r="K17" s="1"/>
  <c r="L17" s="1"/>
  <c r="M17" s="1"/>
  <c r="H13"/>
  <c r="J13" s="1"/>
  <c r="K13" s="1"/>
  <c r="L13" s="1"/>
  <c r="M13" s="1"/>
  <c r="H9"/>
  <c r="J9" s="1"/>
  <c r="K9" s="1"/>
  <c r="L9" s="1"/>
  <c r="M9" s="1"/>
  <c r="H5"/>
  <c r="J5" s="1"/>
  <c r="K5" s="1"/>
  <c r="L5" s="1"/>
  <c r="M5" s="1"/>
  <c r="H2"/>
  <c r="J2" s="1"/>
  <c r="K2" s="1"/>
  <c r="L2" s="1"/>
  <c r="M2" s="1"/>
  <c r="H31"/>
  <c r="J31" s="1"/>
  <c r="K31" s="1"/>
  <c r="L31" s="1"/>
  <c r="M31" s="1"/>
  <c r="H27"/>
  <c r="J27" s="1"/>
  <c r="K27" s="1"/>
  <c r="L27" s="1"/>
  <c r="M27" s="1"/>
  <c r="H23"/>
  <c r="J23" s="1"/>
  <c r="K23" s="1"/>
  <c r="L23" s="1"/>
  <c r="M23" s="1"/>
  <c r="H19"/>
  <c r="J19" s="1"/>
  <c r="K19" s="1"/>
  <c r="L19" s="1"/>
  <c r="M19" s="1"/>
  <c r="H15"/>
  <c r="J15" s="1"/>
  <c r="K15" s="1"/>
  <c r="L15" s="1"/>
  <c r="M15" s="1"/>
  <c r="H11"/>
  <c r="J11" s="1"/>
  <c r="K11" s="1"/>
  <c r="L11" s="1"/>
  <c r="M11" s="1"/>
  <c r="H7"/>
  <c r="J7" s="1"/>
  <c r="K7" s="1"/>
  <c r="L7" s="1"/>
  <c r="M7" s="1"/>
  <c r="H3"/>
  <c r="J3" s="1"/>
  <c r="K3" s="1"/>
  <c r="L3" s="1"/>
  <c r="M3" s="1"/>
  <c r="H30"/>
  <c r="J30" s="1"/>
  <c r="K30" s="1"/>
  <c r="L30" s="1"/>
  <c r="M30" s="1"/>
  <c r="H26"/>
  <c r="J26" s="1"/>
  <c r="K26" s="1"/>
  <c r="L26" s="1"/>
  <c r="M26" s="1"/>
  <c r="H22"/>
  <c r="J22" s="1"/>
  <c r="K22" s="1"/>
  <c r="L22" s="1"/>
  <c r="M22" s="1"/>
  <c r="H18"/>
  <c r="J18" s="1"/>
  <c r="K18" s="1"/>
  <c r="L18" s="1"/>
  <c r="M18" s="1"/>
  <c r="H14"/>
  <c r="J14" s="1"/>
  <c r="K14" s="1"/>
  <c r="L14" s="1"/>
  <c r="M14" s="1"/>
  <c r="H10"/>
  <c r="J10" s="1"/>
  <c r="K10" s="1"/>
  <c r="L10" s="1"/>
  <c r="M10" s="1"/>
  <c r="H6"/>
  <c r="J6" s="1"/>
  <c r="K6" s="1"/>
  <c r="L6" s="1"/>
  <c r="M6" s="1"/>
  <c r="C16"/>
  <c r="C18" s="1"/>
  <c r="C19" s="1"/>
  <c r="C20" s="1"/>
  <c r="C21" l="1"/>
  <c r="C22" s="1"/>
  <c r="C23" s="1"/>
</calcChain>
</file>

<file path=xl/sharedStrings.xml><?xml version="1.0" encoding="utf-8"?>
<sst xmlns="http://schemas.openxmlformats.org/spreadsheetml/2006/main" count="41" uniqueCount="36">
  <si>
    <t>f</t>
  </si>
  <si>
    <t>sigma</t>
  </si>
  <si>
    <t>mm</t>
  </si>
  <si>
    <t>R</t>
  </si>
  <si>
    <t>r</t>
  </si>
  <si>
    <t>Frequenza</t>
  </si>
  <si>
    <t>Resistenza di perdita del dipolo</t>
  </si>
  <si>
    <t>[MHz]</t>
  </si>
  <si>
    <t>[mm]</t>
  </si>
  <si>
    <t>[Ω]</t>
  </si>
  <si>
    <t>Risultati</t>
  </si>
  <si>
    <t>Resistenza di radiazione</t>
  </si>
  <si>
    <t>Efficienza dipolo</t>
  </si>
  <si>
    <t>Perdite</t>
  </si>
  <si>
    <t>Resistenza distribuita</t>
  </si>
  <si>
    <t>Sezione del conduttore</t>
  </si>
  <si>
    <t>Sezione ridotta del conduttore</t>
  </si>
  <si>
    <r>
      <t>[mm</t>
    </r>
    <r>
      <rPr>
        <b/>
        <sz val="16"/>
        <color theme="0"/>
        <rFont val="Calibri"/>
        <family val="2"/>
      </rPr>
      <t>²]</t>
    </r>
  </si>
  <si>
    <t>Permeabilità magnetica</t>
  </si>
  <si>
    <t>Rame</t>
  </si>
  <si>
    <t>Alluminio</t>
  </si>
  <si>
    <t>Bronzo fosforoso</t>
  </si>
  <si>
    <t>Acciaio inox 316</t>
  </si>
  <si>
    <t>Dati da inserire o selezionare</t>
  </si>
  <si>
    <t>d</t>
  </si>
  <si>
    <t>A'</t>
  </si>
  <si>
    <t>Res/L</t>
  </si>
  <si>
    <t>R perdita</t>
  </si>
  <si>
    <t>Resistività elettrica</t>
  </si>
  <si>
    <t>Spessore di penetrazione</t>
  </si>
  <si>
    <t>[H/m]</t>
  </si>
  <si>
    <t>[Ω m]</t>
  </si>
  <si>
    <t>[Ω/m]</t>
  </si>
  <si>
    <r>
      <t xml:space="preserve">PERDITE NEL CONDUTTORE DI UN DIPOLO </t>
    </r>
    <r>
      <rPr>
        <b/>
        <sz val="16"/>
        <color theme="1" tint="0.34998626667073579"/>
        <rFont val="Calibri"/>
        <family val="2"/>
      </rPr>
      <t>λ/2</t>
    </r>
  </si>
  <si>
    <t>suggerimenti possono essere dati nella discussione su hamradioweb.org</t>
  </si>
  <si>
    <t>oppure via email: community@hamradioweb.org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</si>
</sst>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i/>
      <sz val="11"/>
      <color theme="1" tint="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 tint="0.34998626667073579"/>
      <name val="Calibri"/>
      <family val="2"/>
    </font>
    <font>
      <u/>
      <sz val="11"/>
      <color theme="10"/>
      <name val="Calibri"/>
      <family val="2"/>
    </font>
    <font>
      <i/>
      <u/>
      <sz val="11"/>
      <color theme="1" tint="0.34998626667073579"/>
      <name val="Calibri"/>
      <family val="2"/>
    </font>
    <font>
      <i/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8" fillId="3" borderId="0" xfId="0" applyFont="1" applyFill="1"/>
    <xf numFmtId="0" fontId="6" fillId="5" borderId="1" xfId="0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2" fontId="6" fillId="5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1" fontId="6" fillId="5" borderId="1" xfId="0" applyNumberFormat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>
      <alignment horizontal="left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 hidden="1"/>
    </xf>
    <xf numFmtId="10" fontId="6" fillId="5" borderId="1" xfId="1" applyNumberFormat="1" applyFont="1" applyFill="1" applyBorder="1" applyAlignment="1" applyProtection="1">
      <alignment horizontal="center"/>
      <protection hidden="1"/>
    </xf>
    <xf numFmtId="10" fontId="6" fillId="5" borderId="1" xfId="0" applyNumberFormat="1" applyFont="1" applyFill="1" applyBorder="1" applyAlignment="1" applyProtection="1">
      <alignment horizontal="center"/>
      <protection hidden="1"/>
    </xf>
    <xf numFmtId="0" fontId="15" fillId="3" borderId="0" xfId="0" applyFont="1" applyFill="1"/>
    <xf numFmtId="0" fontId="8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4" fillId="3" borderId="0" xfId="2" applyFont="1" applyFill="1" applyAlignment="1" applyProtection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EEF77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v>Resistenza di perdita</c:v>
          </c:tx>
          <c:spPr>
            <a:ln>
              <a:noFill/>
            </a:ln>
          </c:spPr>
          <c:marker>
            <c:symbol val="none"/>
          </c:marker>
          <c:trendline>
            <c:spPr>
              <a:ln w="38100">
                <a:solidFill>
                  <a:schemeClr val="tx2"/>
                </a:solidFill>
              </a:ln>
            </c:spPr>
            <c:trendlineType val="power"/>
            <c:dispEq val="1"/>
            <c:trendlineLbl>
              <c:layout>
                <c:manualLayout>
                  <c:x val="2.5015473318042054E-3"/>
                  <c:y val="3.4453887418561292E-2"/>
                </c:manualLayout>
              </c:layout>
              <c:numFmt formatCode="General" sourceLinked="0"/>
            </c:trendlineLbl>
          </c:trendline>
          <c:cat>
            <c:numRef>
              <c:f>calcolo!$G$2:$G$31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cat>
          <c:val>
            <c:numRef>
              <c:f>calcolo!$M$2:$M$31</c:f>
              <c:numCache>
                <c:formatCode>0.00</c:formatCode>
                <c:ptCount val="27"/>
                <c:pt idx="0">
                  <c:v>7.175720352560317</c:v>
                </c:pt>
                <c:pt idx="1">
                  <c:v>5.0180494206686106</c:v>
                </c:pt>
                <c:pt idx="2">
                  <c:v>4.0773019601026608</c:v>
                </c:pt>
                <c:pt idx="3">
                  <c:v>3.5208437691102654</c:v>
                </c:pt>
                <c:pt idx="4">
                  <c:v>3.1429406547070502</c:v>
                </c:pt>
                <c:pt idx="5">
                  <c:v>2.8649370489682031</c:v>
                </c:pt>
                <c:pt idx="6">
                  <c:v>2.6494291855362238</c:v>
                </c:pt>
                <c:pt idx="7">
                  <c:v>2.4760663128567044</c:v>
                </c:pt>
                <c:pt idx="8">
                  <c:v>2.2115940026645982</c:v>
                </c:pt>
                <c:pt idx="9">
                  <c:v>2.1075214007472565</c:v>
                </c:pt>
                <c:pt idx="10">
                  <c:v>2.0168381107812858</c:v>
                </c:pt>
                <c:pt idx="11">
                  <c:v>1.9369023467788338</c:v>
                </c:pt>
                <c:pt idx="12">
                  <c:v>1.8657484171773704</c:v>
                </c:pt>
                <c:pt idx="13">
                  <c:v>1.8018794557035369</c:v>
                </c:pt>
                <c:pt idx="14">
                  <c:v>1.6435145060500007</c:v>
                </c:pt>
                <c:pt idx="15">
                  <c:v>1.5993076312957888</c:v>
                </c:pt>
                <c:pt idx="16">
                  <c:v>1.5584774427080774</c:v>
                </c:pt>
                <c:pt idx="17">
                  <c:v>1.5206152557202151</c:v>
                </c:pt>
                <c:pt idx="18">
                  <c:v>1.485378408214713</c:v>
                </c:pt>
                <c:pt idx="19">
                  <c:v>1.4524771556237239</c:v>
                </c:pt>
                <c:pt idx="20">
                  <c:v>1.4216646105065001</c:v>
                </c:pt>
                <c:pt idx="21">
                  <c:v>1.3927289246824497</c:v>
                </c:pt>
                <c:pt idx="22">
                  <c:v>1.3654871462159266</c:v>
                </c:pt>
                <c:pt idx="23">
                  <c:v>1.3397803431457356</c:v>
                </c:pt>
                <c:pt idx="24">
                  <c:v>1.3154696964402004</c:v>
                </c:pt>
                <c:pt idx="25">
                  <c:v>1.2924333424692893</c:v>
                </c:pt>
                <c:pt idx="26">
                  <c:v>1.2705638008113576</c:v>
                </c:pt>
              </c:numCache>
            </c:numRef>
          </c:val>
        </c:ser>
        <c:marker val="1"/>
        <c:axId val="144837632"/>
        <c:axId val="144868480"/>
      </c:lineChart>
      <c:lineChart>
        <c:grouping val="standard"/>
        <c:ser>
          <c:idx val="1"/>
          <c:order val="1"/>
          <c:tx>
            <c:v>Resistenza distribuita</c:v>
          </c:tx>
          <c:spPr>
            <a:ln w="0">
              <a:noFill/>
            </a:ln>
          </c:spPr>
          <c:marker>
            <c:symbol val="none"/>
          </c:marker>
          <c:trendline>
            <c:spPr>
              <a:ln w="38100">
                <a:solidFill>
                  <a:schemeClr val="accent2"/>
                </a:solidFill>
              </a:ln>
            </c:spPr>
            <c:trendlineType val="power"/>
            <c:dispEq val="1"/>
            <c:trendlineLbl>
              <c:layout>
                <c:manualLayout>
                  <c:x val="-9.7388898266657468E-3"/>
                  <c:y val="-2.4748190401043292E-2"/>
                </c:manualLayout>
              </c:layout>
              <c:numFmt formatCode="General" sourceLinked="0"/>
            </c:trendlineLbl>
          </c:trendline>
          <c:cat>
            <c:multiLvlStrRef>
              <c:f>#REF!</c:f>
            </c:multiLvlStrRef>
          </c:cat>
          <c:val>
            <c:numRef>
              <c:f>calcolo!$L$2:$L$31</c:f>
              <c:numCache>
                <c:formatCode>0.000</c:formatCode>
                <c:ptCount val="27"/>
                <c:pt idx="0">
                  <c:v>4.7838135683735447E-2</c:v>
                </c:pt>
                <c:pt idx="1">
                  <c:v>6.6907325608914811E-2</c:v>
                </c:pt>
                <c:pt idx="2">
                  <c:v>8.1546039202053222E-2</c:v>
                </c:pt>
                <c:pt idx="3">
                  <c:v>9.3889167176273741E-2</c:v>
                </c:pt>
                <c:pt idx="4">
                  <c:v>0.104764688490235</c:v>
                </c:pt>
                <c:pt idx="5">
                  <c:v>0.11459748195872813</c:v>
                </c:pt>
                <c:pt idx="6">
                  <c:v>0.12364002865835712</c:v>
                </c:pt>
                <c:pt idx="7">
                  <c:v>0.13205687001902425</c:v>
                </c:pt>
                <c:pt idx="8">
                  <c:v>0.14743960017763988</c:v>
                </c:pt>
                <c:pt idx="9">
                  <c:v>0.15455156938813214</c:v>
                </c:pt>
                <c:pt idx="10">
                  <c:v>0.16134704886250287</c:v>
                </c:pt>
                <c:pt idx="11">
                  <c:v>0.16786487005416559</c:v>
                </c:pt>
                <c:pt idx="12">
                  <c:v>0.17413651893655457</c:v>
                </c:pt>
                <c:pt idx="13">
                  <c:v>0.1801879455703537</c:v>
                </c:pt>
                <c:pt idx="14">
                  <c:v>0.19722174072600007</c:v>
                </c:pt>
                <c:pt idx="15">
                  <c:v>0.20257896663079991</c:v>
                </c:pt>
                <c:pt idx="16">
                  <c:v>0.20779699236107699</c:v>
                </c:pt>
                <c:pt idx="17">
                  <c:v>0.2128861358008301</c:v>
                </c:pt>
                <c:pt idx="18">
                  <c:v>0.21785549987149125</c:v>
                </c:pt>
                <c:pt idx="19">
                  <c:v>0.22271316386230433</c:v>
                </c:pt>
                <c:pt idx="20">
                  <c:v>0.22746633768104002</c:v>
                </c:pt>
                <c:pt idx="21">
                  <c:v>0.23212148744707495</c:v>
                </c:pt>
                <c:pt idx="22">
                  <c:v>0.23668443867742728</c:v>
                </c:pt>
                <c:pt idx="23">
                  <c:v>0.2411604617662324</c:v>
                </c:pt>
                <c:pt idx="24">
                  <c:v>0.24555434333550408</c:v>
                </c:pt>
                <c:pt idx="25">
                  <c:v>0.24987044621072926</c:v>
                </c:pt>
                <c:pt idx="26">
                  <c:v>0.25411276016227152</c:v>
                </c:pt>
              </c:numCache>
            </c:numRef>
          </c:val>
        </c:ser>
        <c:marker val="1"/>
        <c:axId val="144872576"/>
        <c:axId val="144870400"/>
      </c:lineChart>
      <c:catAx>
        <c:axId val="14483763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  <a:r>
                  <a:rPr lang="it-IT" baseline="0"/>
                  <a:t> in MHz</a:t>
                </a:r>
              </a:p>
            </c:rich>
          </c:tx>
          <c:layout/>
        </c:title>
        <c:numFmt formatCode="General" sourceLinked="1"/>
        <c:tickLblPos val="nextTo"/>
        <c:crossAx val="144868480"/>
        <c:crosses val="autoZero"/>
        <c:auto val="1"/>
        <c:lblAlgn val="ctr"/>
        <c:lblOffset val="100"/>
      </c:catAx>
      <c:valAx>
        <c:axId val="144868480"/>
        <c:scaling>
          <c:orientation val="minMax"/>
        </c:scaling>
        <c:axPos val="l"/>
        <c:majorGridlines>
          <c:spPr>
            <a:ln>
              <a:solidFill>
                <a:schemeClr val="tx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>
                    <a:solidFill>
                      <a:schemeClr val="tx2"/>
                    </a:solidFill>
                  </a:rPr>
                  <a:t>Resistenza</a:t>
                </a:r>
                <a:r>
                  <a:rPr lang="it-IT" baseline="0">
                    <a:solidFill>
                      <a:schemeClr val="tx2"/>
                    </a:solidFill>
                  </a:rPr>
                  <a:t> di perdita in Ohm</a:t>
                </a:r>
                <a:endParaRPr lang="it-IT">
                  <a:solidFill>
                    <a:schemeClr val="tx2"/>
                  </a:solidFill>
                </a:endParaRPr>
              </a:p>
            </c:rich>
          </c:tx>
          <c:layout/>
        </c:title>
        <c:numFmt formatCode="0" sourceLinked="0"/>
        <c:tickLblPos val="nextTo"/>
        <c:spPr>
          <a:ln>
            <a:solidFill>
              <a:srgbClr val="C0504D"/>
            </a:solidFill>
          </a:ln>
        </c:spPr>
        <c:crossAx val="144837632"/>
        <c:crossesAt val="1"/>
        <c:crossBetween val="midCat"/>
      </c:valAx>
      <c:valAx>
        <c:axId val="144870400"/>
        <c:scaling>
          <c:orientation val="minMax"/>
        </c:scaling>
        <c:axPos val="r"/>
        <c:majorGridlines>
          <c:spPr>
            <a:ln>
              <a:solidFill>
                <a:schemeClr val="accent2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>
                    <a:solidFill>
                      <a:srgbClr val="C00000"/>
                    </a:solidFill>
                  </a:rPr>
                  <a:t>Resistenza</a:t>
                </a:r>
                <a:r>
                  <a:rPr lang="it-IT" baseline="0">
                    <a:solidFill>
                      <a:srgbClr val="C00000"/>
                    </a:solidFill>
                  </a:rPr>
                  <a:t> distribuita in Ohm/m</a:t>
                </a:r>
                <a:endParaRPr lang="it-IT">
                  <a:solidFill>
                    <a:srgbClr val="C00000"/>
                  </a:solidFill>
                </a:endParaRPr>
              </a:p>
            </c:rich>
          </c:tx>
          <c:layout/>
        </c:title>
        <c:numFmt formatCode="0.00" sourceLinked="0"/>
        <c:tickLblPos val="nextTo"/>
        <c:crossAx val="144872576"/>
        <c:crosses val="max"/>
        <c:crossBetween val="between"/>
      </c:valAx>
      <c:catAx>
        <c:axId val="144872576"/>
        <c:scaling>
          <c:orientation val="minMax"/>
        </c:scaling>
        <c:delete val="1"/>
        <c:axPos val="b"/>
        <c:numFmt formatCode="General" sourceLinked="1"/>
        <c:tickLblPos val="none"/>
        <c:crossAx val="144870400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lineChart>
        <c:grouping val="standard"/>
        <c:ser>
          <c:idx val="0"/>
          <c:order val="0"/>
          <c:tx>
            <c:v>spessore di penetrazione</c:v>
          </c:tx>
          <c:spPr>
            <a:ln>
              <a:noFill/>
            </a:ln>
          </c:spPr>
          <c:marker>
            <c:symbol val="none"/>
          </c:marker>
          <c:trendline>
            <c:spPr>
              <a:ln w="38100">
                <a:solidFill>
                  <a:schemeClr val="tx2"/>
                </a:solidFill>
              </a:ln>
            </c:spPr>
            <c:trendlineType val="power"/>
            <c:dispEq val="1"/>
            <c:trendlineLbl>
              <c:layout>
                <c:manualLayout>
                  <c:x val="2.5015473318042054E-3"/>
                  <c:y val="3.4453887418561306E-2"/>
                </c:manualLayout>
              </c:layout>
              <c:numFmt formatCode="General" sourceLinked="0"/>
            </c:trendlineLbl>
          </c:trendline>
          <c:cat>
            <c:numRef>
              <c:f>calcolo!$G$2:$G$31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cat>
          <c:val>
            <c:numRef>
              <c:f>calcolo!$H$2:$H$31</c:f>
              <c:numCache>
                <c:formatCode>0.000</c:formatCode>
                <c:ptCount val="27"/>
                <c:pt idx="0">
                  <c:v>6.5427975735833144E-2</c:v>
                </c:pt>
                <c:pt idx="1">
                  <c:v>4.6264565322116515E-2</c:v>
                </c:pt>
                <c:pt idx="2">
                  <c:v>3.7774859403615572E-2</c:v>
                </c:pt>
                <c:pt idx="3">
                  <c:v>3.2713987867916572E-2</c:v>
                </c:pt>
                <c:pt idx="4">
                  <c:v>2.9260280275105948E-2</c:v>
                </c:pt>
                <c:pt idx="5">
                  <c:v>2.6710859242664992E-2</c:v>
                </c:pt>
                <c:pt idx="6">
                  <c:v>2.4729450369054683E-2</c:v>
                </c:pt>
                <c:pt idx="7">
                  <c:v>2.3132282661058257E-2</c:v>
                </c:pt>
                <c:pt idx="8">
                  <c:v>2.069014260194639E-2</c:v>
                </c:pt>
                <c:pt idx="9">
                  <c:v>1.9727276937112345E-2</c:v>
                </c:pt>
                <c:pt idx="10">
                  <c:v>1.8887429701807786E-2</c:v>
                </c:pt>
                <c:pt idx="11">
                  <c:v>1.8146455489643085E-2</c:v>
                </c:pt>
                <c:pt idx="12">
                  <c:v>1.7486362050974737E-2</c:v>
                </c:pt>
                <c:pt idx="13">
                  <c:v>1.6893430693396314E-2</c:v>
                </c:pt>
                <c:pt idx="14">
                  <c:v>1.5421521774038835E-2</c:v>
                </c:pt>
                <c:pt idx="15">
                  <c:v>1.5010207069101469E-2</c:v>
                </c:pt>
                <c:pt idx="16">
                  <c:v>1.4630140137552974E-2</c:v>
                </c:pt>
                <c:pt idx="17">
                  <c:v>1.427755482748521E-2</c:v>
                </c:pt>
                <c:pt idx="18">
                  <c:v>1.3949291296577123E-2</c:v>
                </c:pt>
                <c:pt idx="19">
                  <c:v>1.3642676023497754E-2</c:v>
                </c:pt>
                <c:pt idx="20">
                  <c:v>1.3355429621332496E-2</c:v>
                </c:pt>
                <c:pt idx="21" formatCode="General">
                  <c:v>1.308559514716663E-2</c:v>
                </c:pt>
                <c:pt idx="22" formatCode="General">
                  <c:v>1.2831481731226477E-2</c:v>
                </c:pt>
                <c:pt idx="23">
                  <c:v>1.2591619801205189E-2</c:v>
                </c:pt>
                <c:pt idx="24">
                  <c:v>1.2364725184527341E-2</c:v>
                </c:pt>
                <c:pt idx="25">
                  <c:v>1.214967008050548E-2</c:v>
                </c:pt>
                <c:pt idx="26">
                  <c:v>1.1945459400805495E-2</c:v>
                </c:pt>
              </c:numCache>
            </c:numRef>
          </c:val>
        </c:ser>
        <c:marker val="1"/>
        <c:axId val="145310464"/>
        <c:axId val="145312384"/>
      </c:lineChart>
      <c:catAx>
        <c:axId val="14531046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Frequenza</a:t>
                </a:r>
                <a:r>
                  <a:rPr lang="it-IT" baseline="0"/>
                  <a:t> in MHz</a:t>
                </a:r>
              </a:p>
            </c:rich>
          </c:tx>
          <c:layout/>
        </c:title>
        <c:numFmt formatCode="General" sourceLinked="1"/>
        <c:tickLblPos val="nextTo"/>
        <c:crossAx val="145312384"/>
        <c:crosses val="autoZero"/>
        <c:auto val="1"/>
        <c:lblAlgn val="ctr"/>
        <c:lblOffset val="100"/>
      </c:catAx>
      <c:valAx>
        <c:axId val="145312384"/>
        <c:scaling>
          <c:orientation val="minMax"/>
        </c:scaling>
        <c:axPos val="l"/>
        <c:majorGridlines>
          <c:spPr>
            <a:ln>
              <a:solidFill>
                <a:schemeClr val="tx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>
                    <a:solidFill>
                      <a:schemeClr val="tx2"/>
                    </a:solidFill>
                  </a:rPr>
                  <a:t>spessore</a:t>
                </a:r>
                <a:r>
                  <a:rPr lang="it-IT" baseline="0">
                    <a:solidFill>
                      <a:schemeClr val="tx2"/>
                    </a:solidFill>
                  </a:rPr>
                  <a:t> di penetrazione in mm</a:t>
                </a:r>
                <a:endParaRPr lang="it-IT">
                  <a:solidFill>
                    <a:schemeClr val="tx2"/>
                  </a:solidFill>
                </a:endParaRPr>
              </a:p>
            </c:rich>
          </c:tx>
          <c:layout/>
        </c:title>
        <c:numFmt formatCode="0.00" sourceLinked="0"/>
        <c:tickLblPos val="nextTo"/>
        <c:spPr>
          <a:ln>
            <a:solidFill>
              <a:srgbClr val="C0504D"/>
            </a:solidFill>
          </a:ln>
        </c:spPr>
        <c:crossAx val="145310464"/>
        <c:crossesAt val="1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0</xdr:row>
      <xdr:rowOff>142876</xdr:rowOff>
    </xdr:from>
    <xdr:to>
      <xdr:col>10</xdr:col>
      <xdr:colOff>314325</xdr:colOff>
      <xdr:row>11</xdr:row>
      <xdr:rowOff>257175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</xdr:row>
      <xdr:rowOff>9525</xdr:rowOff>
    </xdr:from>
    <xdr:to>
      <xdr:col>10</xdr:col>
      <xdr:colOff>314325</xdr:colOff>
      <xdr:row>25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mradioweb.org/forums/showthread.php?t=31904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/>
  </sheetViews>
  <sheetFormatPr defaultRowHeight="15"/>
  <cols>
    <col min="2" max="2" width="36.625" customWidth="1"/>
    <col min="3" max="3" width="19.125" style="1" bestFit="1" customWidth="1"/>
    <col min="4" max="4" width="9" style="1"/>
    <col min="7" max="12" width="9" style="1"/>
    <col min="13" max="13" width="9.375" style="1" bestFit="1" customWidth="1"/>
  </cols>
  <sheetData>
    <row r="1" spans="1:28" ht="21">
      <c r="A1" s="3"/>
      <c r="B1" s="34" t="s">
        <v>33</v>
      </c>
      <c r="C1" s="34"/>
      <c r="D1" s="34"/>
      <c r="E1" s="3"/>
      <c r="F1" s="31"/>
      <c r="G1" s="31" t="s">
        <v>0</v>
      </c>
      <c r="H1" s="31" t="s">
        <v>24</v>
      </c>
      <c r="I1" s="31" t="s">
        <v>3</v>
      </c>
      <c r="J1" s="31" t="s">
        <v>4</v>
      </c>
      <c r="K1" s="31" t="s">
        <v>25</v>
      </c>
      <c r="L1" s="19" t="s">
        <v>26</v>
      </c>
      <c r="M1" s="19" t="s">
        <v>27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8">
        <v>1</v>
      </c>
    </row>
    <row r="2" spans="1:28" ht="21">
      <c r="A2" s="3"/>
      <c r="B2" s="35"/>
      <c r="C2" s="35"/>
      <c r="D2" s="35"/>
      <c r="E2" s="3"/>
      <c r="F2" s="18"/>
      <c r="G2" s="20">
        <v>1</v>
      </c>
      <c r="H2" s="21">
        <f>1000*SQRT(1/(PI()*$C$14*G2*1000000/$C$15))</f>
        <v>6.5427975735833144E-2</v>
      </c>
      <c r="I2" s="21">
        <f>SQRT($C$5/PI())</f>
        <v>0.89206205807638561</v>
      </c>
      <c r="J2" s="21">
        <f>I2-H2</f>
        <v>0.82663408234055247</v>
      </c>
      <c r="K2" s="31">
        <f>PI()*(I2*I2-J2*J2)</f>
        <v>0.35327463661477621</v>
      </c>
      <c r="L2" s="21">
        <f>1000000*$C$15/K2</f>
        <v>4.7838135683735447E-2</v>
      </c>
      <c r="M2" s="22">
        <f>L2*(0.5*300000/(G2*1000))</f>
        <v>7.175720352560317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3.25">
      <c r="A3" s="3"/>
      <c r="B3" s="33" t="s">
        <v>23</v>
      </c>
      <c r="C3" s="33"/>
      <c r="D3" s="33"/>
      <c r="E3" s="3"/>
      <c r="F3" s="18"/>
      <c r="G3" s="20">
        <f>G2+1</f>
        <v>2</v>
      </c>
      <c r="H3" s="21">
        <f t="shared" ref="H3:H31" si="0">1000*SQRT(1/(PI()*$C$14*G3*1000000/$C$15))</f>
        <v>4.6264565322116515E-2</v>
      </c>
      <c r="I3" s="21">
        <f t="shared" ref="I3:I31" si="1">SQRT($C$5/PI())</f>
        <v>0.89206205807638561</v>
      </c>
      <c r="J3" s="21">
        <f t="shared" ref="J3:J31" si="2">I3-H3</f>
        <v>0.84579749275426908</v>
      </c>
      <c r="K3" s="31">
        <f t="shared" ref="K3:K31" si="3">PI()*(I3*I3-J3*J3)</f>
        <v>0.25258818591529869</v>
      </c>
      <c r="L3" s="21">
        <f t="shared" ref="L3:L31" si="4">1000000*$C$15/K3</f>
        <v>6.6907325608914811E-2</v>
      </c>
      <c r="M3" s="22">
        <f t="shared" ref="M3:M31" si="5">L3*(0.5*300000/(G3*1000))</f>
        <v>5.0180494206686106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1">
      <c r="A4" s="3"/>
      <c r="B4" s="6" t="s">
        <v>5</v>
      </c>
      <c r="C4" s="11">
        <v>3.5</v>
      </c>
      <c r="D4" s="7" t="s">
        <v>7</v>
      </c>
      <c r="E4" s="3"/>
      <c r="F4" s="23"/>
      <c r="G4" s="20">
        <f t="shared" ref="G4:G31" si="6">G3+1</f>
        <v>3</v>
      </c>
      <c r="H4" s="21">
        <f t="shared" si="0"/>
        <v>3.7774859403615572E-2</v>
      </c>
      <c r="I4" s="21">
        <f t="shared" si="1"/>
        <v>0.89206205807638561</v>
      </c>
      <c r="J4" s="21">
        <f t="shared" si="2"/>
        <v>0.85428719867277003</v>
      </c>
      <c r="K4" s="31">
        <f t="shared" si="3"/>
        <v>0.20724489092751028</v>
      </c>
      <c r="L4" s="21">
        <f t="shared" si="4"/>
        <v>8.1546039202053222E-2</v>
      </c>
      <c r="M4" s="22">
        <f t="shared" si="5"/>
        <v>4.0773019601026608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21">
      <c r="A5" s="3"/>
      <c r="B5" s="6" t="s">
        <v>15</v>
      </c>
      <c r="C5" s="11">
        <v>2.5</v>
      </c>
      <c r="D5" s="7" t="s">
        <v>17</v>
      </c>
      <c r="E5" s="3"/>
      <c r="F5" s="23"/>
      <c r="G5" s="20">
        <f t="shared" si="6"/>
        <v>4</v>
      </c>
      <c r="H5" s="21">
        <f t="shared" si="0"/>
        <v>3.2713987867916572E-2</v>
      </c>
      <c r="I5" s="21">
        <f t="shared" si="1"/>
        <v>0.89206205807638561</v>
      </c>
      <c r="J5" s="21">
        <f t="shared" si="2"/>
        <v>0.85934807020846904</v>
      </c>
      <c r="K5" s="31">
        <f t="shared" si="3"/>
        <v>0.17999946648020446</v>
      </c>
      <c r="L5" s="21">
        <f t="shared" si="4"/>
        <v>9.3889167176273741E-2</v>
      </c>
      <c r="M5" s="22">
        <f t="shared" si="5"/>
        <v>3.5208437691102654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1">
      <c r="A6" s="3"/>
      <c r="B6" s="17" t="s">
        <v>19</v>
      </c>
      <c r="C6" s="12"/>
      <c r="D6" s="7"/>
      <c r="E6" s="3"/>
      <c r="F6" s="24"/>
      <c r="G6" s="20">
        <f t="shared" si="6"/>
        <v>5</v>
      </c>
      <c r="H6" s="21">
        <f t="shared" si="0"/>
        <v>2.9260280275105948E-2</v>
      </c>
      <c r="I6" s="21">
        <f t="shared" si="1"/>
        <v>0.89206205807638561</v>
      </c>
      <c r="J6" s="21">
        <f t="shared" si="2"/>
        <v>0.86280177780127965</v>
      </c>
      <c r="K6" s="31">
        <f t="shared" si="3"/>
        <v>0.16131389539305727</v>
      </c>
      <c r="L6" s="21">
        <f t="shared" si="4"/>
        <v>0.104764688490235</v>
      </c>
      <c r="M6" s="22">
        <f t="shared" si="5"/>
        <v>3.1429406547070502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1">
      <c r="A7" s="3"/>
      <c r="B7" s="17" t="s">
        <v>20</v>
      </c>
      <c r="C7" s="12"/>
      <c r="D7" s="7"/>
      <c r="E7" s="3"/>
      <c r="F7" s="24"/>
      <c r="G7" s="20">
        <f t="shared" si="6"/>
        <v>6</v>
      </c>
      <c r="H7" s="21">
        <f t="shared" si="0"/>
        <v>2.6710859242664992E-2</v>
      </c>
      <c r="I7" s="21">
        <f t="shared" si="1"/>
        <v>0.89206205807638561</v>
      </c>
      <c r="J7" s="21">
        <f t="shared" si="2"/>
        <v>0.86535119883372058</v>
      </c>
      <c r="K7" s="31">
        <f t="shared" si="3"/>
        <v>0.14747269932236795</v>
      </c>
      <c r="L7" s="21">
        <f t="shared" si="4"/>
        <v>0.11459748195872813</v>
      </c>
      <c r="M7" s="22">
        <f t="shared" si="5"/>
        <v>2.8649370489682031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21">
      <c r="A8" s="3"/>
      <c r="B8" s="17" t="s">
        <v>21</v>
      </c>
      <c r="C8" s="12"/>
      <c r="D8" s="7"/>
      <c r="E8" s="3"/>
      <c r="F8" s="24"/>
      <c r="G8" s="20">
        <f t="shared" si="6"/>
        <v>7</v>
      </c>
      <c r="H8" s="21">
        <f t="shared" si="0"/>
        <v>2.4729450369054683E-2</v>
      </c>
      <c r="I8" s="21">
        <f t="shared" si="1"/>
        <v>0.89206205807638561</v>
      </c>
      <c r="J8" s="21">
        <f t="shared" si="2"/>
        <v>0.86733260770733089</v>
      </c>
      <c r="K8" s="31">
        <f t="shared" si="3"/>
        <v>0.13668712457757659</v>
      </c>
      <c r="L8" s="21">
        <f t="shared" si="4"/>
        <v>0.12364002865835712</v>
      </c>
      <c r="M8" s="22">
        <f t="shared" si="5"/>
        <v>2.6494291855362238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21">
      <c r="A9" s="3"/>
      <c r="B9" s="17" t="s">
        <v>22</v>
      </c>
      <c r="C9" s="12"/>
      <c r="D9" s="7"/>
      <c r="E9" s="3"/>
      <c r="F9" s="24"/>
      <c r="G9" s="20">
        <f t="shared" si="6"/>
        <v>8</v>
      </c>
      <c r="H9" s="21">
        <f t="shared" si="0"/>
        <v>2.3132282661058257E-2</v>
      </c>
      <c r="I9" s="21">
        <f t="shared" si="1"/>
        <v>0.89206205807638561</v>
      </c>
      <c r="J9" s="21">
        <f t="shared" si="2"/>
        <v>0.86892977541532734</v>
      </c>
      <c r="K9" s="31">
        <f t="shared" si="3"/>
        <v>0.12797516704405737</v>
      </c>
      <c r="L9" s="21">
        <f t="shared" si="4"/>
        <v>0.13205687001902425</v>
      </c>
      <c r="M9" s="22">
        <f t="shared" si="5"/>
        <v>2.4760663128567044</v>
      </c>
      <c r="N9" s="25"/>
      <c r="O9" s="25"/>
      <c r="P9" s="25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1" hidden="1">
      <c r="A10" s="3"/>
      <c r="B10" s="8" t="s">
        <v>1</v>
      </c>
      <c r="C10" s="12">
        <f>1/C15</f>
        <v>59171597.633136101</v>
      </c>
      <c r="D10" s="7"/>
      <c r="E10" s="3"/>
      <c r="F10" s="24"/>
      <c r="G10" s="20">
        <f t="shared" si="6"/>
        <v>9</v>
      </c>
      <c r="H10" s="21">
        <f t="shared" si="0"/>
        <v>2.1809325245277716E-2</v>
      </c>
      <c r="I10" s="21">
        <f t="shared" si="1"/>
        <v>0.89206205807638561</v>
      </c>
      <c r="J10" s="21">
        <f t="shared" si="2"/>
        <v>0.87025273283110793</v>
      </c>
      <c r="K10" s="31">
        <f t="shared" si="3"/>
        <v>0.12074678835853983</v>
      </c>
      <c r="L10" s="21">
        <f t="shared" si="4"/>
        <v>0.13996231477244706</v>
      </c>
      <c r="M10" s="22">
        <f t="shared" si="5"/>
        <v>2.3327052462074511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21">
      <c r="A11" s="3"/>
      <c r="B11" s="6" t="s">
        <v>11</v>
      </c>
      <c r="C11" s="12">
        <v>72</v>
      </c>
      <c r="D11" s="9" t="s">
        <v>9</v>
      </c>
      <c r="E11" s="3"/>
      <c r="F11" s="26"/>
      <c r="G11" s="20">
        <f t="shared" si="6"/>
        <v>10</v>
      </c>
      <c r="H11" s="21">
        <f t="shared" si="0"/>
        <v>2.069014260194639E-2</v>
      </c>
      <c r="I11" s="21">
        <f t="shared" si="1"/>
        <v>0.89206205807638561</v>
      </c>
      <c r="J11" s="21">
        <f t="shared" si="2"/>
        <v>0.87137191547443926</v>
      </c>
      <c r="K11" s="31">
        <f t="shared" si="3"/>
        <v>0.11462320828080344</v>
      </c>
      <c r="L11" s="21">
        <f t="shared" si="4"/>
        <v>0.14743960017763988</v>
      </c>
      <c r="M11" s="22">
        <f t="shared" si="5"/>
        <v>2.2115940026645982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21">
      <c r="A12" s="3"/>
      <c r="B12" s="4"/>
      <c r="C12" s="5"/>
      <c r="D12" s="2"/>
      <c r="E12" s="3"/>
      <c r="F12" s="24"/>
      <c r="G12" s="20">
        <f t="shared" si="6"/>
        <v>11</v>
      </c>
      <c r="H12" s="21">
        <f t="shared" si="0"/>
        <v>1.9727276937112345E-2</v>
      </c>
      <c r="I12" s="21">
        <f t="shared" si="1"/>
        <v>0.89206205807638561</v>
      </c>
      <c r="J12" s="21">
        <f t="shared" si="2"/>
        <v>0.87233478113927332</v>
      </c>
      <c r="K12" s="31">
        <f t="shared" si="3"/>
        <v>0.10934861462039436</v>
      </c>
      <c r="L12" s="21">
        <f t="shared" si="4"/>
        <v>0.15455156938813214</v>
      </c>
      <c r="M12" s="22">
        <f t="shared" si="5"/>
        <v>2.1075214007472565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3.25">
      <c r="A13" s="3"/>
      <c r="B13" s="33" t="s">
        <v>10</v>
      </c>
      <c r="C13" s="33"/>
      <c r="D13" s="33"/>
      <c r="E13" s="3"/>
      <c r="F13" s="27"/>
      <c r="G13" s="20">
        <f t="shared" si="6"/>
        <v>12</v>
      </c>
      <c r="H13" s="21">
        <f t="shared" si="0"/>
        <v>1.8887429701807786E-2</v>
      </c>
      <c r="I13" s="21">
        <f t="shared" si="1"/>
        <v>0.89206205807638561</v>
      </c>
      <c r="J13" s="21">
        <f t="shared" si="2"/>
        <v>0.87317462837457782</v>
      </c>
      <c r="K13" s="31">
        <f t="shared" si="3"/>
        <v>0.10474316152136059</v>
      </c>
      <c r="L13" s="21">
        <f t="shared" si="4"/>
        <v>0.16134704886250287</v>
      </c>
      <c r="M13" s="22">
        <f t="shared" si="5"/>
        <v>2.0168381107812858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23.25">
      <c r="A14" s="3"/>
      <c r="B14" s="6" t="s">
        <v>18</v>
      </c>
      <c r="C14" s="16">
        <f>(4*PI()/10000000)*(AB1=1)+(4*PI()/10000000)*(AB1=2)+(4*PI()/10000000)*(AB1=3)+(1.02*4*PI()/10000000)*(AB1=4)</f>
        <v>1.2566370614359173E-6</v>
      </c>
      <c r="D14" s="7" t="s">
        <v>30</v>
      </c>
      <c r="E14" s="3"/>
      <c r="F14" s="27"/>
      <c r="G14" s="20">
        <f t="shared" si="6"/>
        <v>13</v>
      </c>
      <c r="H14" s="21">
        <f t="shared" si="0"/>
        <v>1.8146455489643085E-2</v>
      </c>
      <c r="I14" s="21">
        <f t="shared" si="1"/>
        <v>0.89206205807638561</v>
      </c>
      <c r="J14" s="21">
        <f t="shared" si="2"/>
        <v>0.8739156025867425</v>
      </c>
      <c r="K14" s="31">
        <f t="shared" si="3"/>
        <v>0.10067621649810835</v>
      </c>
      <c r="L14" s="21">
        <f t="shared" si="4"/>
        <v>0.16786487005416559</v>
      </c>
      <c r="M14" s="22">
        <f t="shared" si="5"/>
        <v>1.9369023467788338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3.25">
      <c r="A15" s="3"/>
      <c r="B15" s="6" t="s">
        <v>28</v>
      </c>
      <c r="C15" s="16">
        <f>(1.69/100000000)*(AB1=1)+(2.65/100000000)*(AB1=2)+(7.6/100000000)*(AB1=3)+(75/100000000)*(AB1=4)</f>
        <v>1.6899999999999999E-8</v>
      </c>
      <c r="D15" s="7" t="s">
        <v>31</v>
      </c>
      <c r="E15" s="3"/>
      <c r="F15" s="27"/>
      <c r="G15" s="20">
        <f t="shared" si="6"/>
        <v>14</v>
      </c>
      <c r="H15" s="21">
        <f t="shared" si="0"/>
        <v>1.7486362050974737E-2</v>
      </c>
      <c r="I15" s="21">
        <f t="shared" si="1"/>
        <v>0.89206205807638561</v>
      </c>
      <c r="J15" s="21">
        <f t="shared" si="2"/>
        <v>0.87457569602541085</v>
      </c>
      <c r="K15" s="31">
        <f t="shared" si="3"/>
        <v>9.7050291938805752E-2</v>
      </c>
      <c r="L15" s="21">
        <f t="shared" si="4"/>
        <v>0.17413651893655457</v>
      </c>
      <c r="M15" s="22">
        <f t="shared" si="5"/>
        <v>1.8657484171773704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1">
      <c r="A16" s="3"/>
      <c r="B16" s="6" t="s">
        <v>29</v>
      </c>
      <c r="C16" s="13">
        <f>1000*SQRT(1/(PI()*C14*C10*C4*1000000))</f>
        <v>3.4972724101949466E-2</v>
      </c>
      <c r="D16" s="7" t="s">
        <v>8</v>
      </c>
      <c r="E16" s="3"/>
      <c r="F16" s="26"/>
      <c r="G16" s="20">
        <f t="shared" si="6"/>
        <v>15</v>
      </c>
      <c r="H16" s="21">
        <f t="shared" si="0"/>
        <v>1.6893430693396314E-2</v>
      </c>
      <c r="I16" s="21">
        <f t="shared" si="1"/>
        <v>0.89206205807638561</v>
      </c>
      <c r="J16" s="21">
        <f t="shared" si="2"/>
        <v>0.87516862738298928</v>
      </c>
      <c r="K16" s="31">
        <f t="shared" si="3"/>
        <v>9.3790957805229308E-2</v>
      </c>
      <c r="L16" s="21">
        <f t="shared" si="4"/>
        <v>0.1801879455703537</v>
      </c>
      <c r="M16" s="22">
        <f t="shared" si="5"/>
        <v>1.8018794557035369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21" hidden="1">
      <c r="A17" s="3"/>
      <c r="B17" s="6" t="s">
        <v>3</v>
      </c>
      <c r="C17" s="14">
        <f>SQRT(C5/PI())</f>
        <v>0.89206205807638561</v>
      </c>
      <c r="D17" s="7" t="s">
        <v>2</v>
      </c>
      <c r="E17" s="3"/>
      <c r="F17" s="26"/>
      <c r="G17" s="20">
        <f t="shared" si="6"/>
        <v>16</v>
      </c>
      <c r="H17" s="21">
        <f t="shared" si="0"/>
        <v>1.6356993933958286E-2</v>
      </c>
      <c r="I17" s="21">
        <f t="shared" si="1"/>
        <v>0.89206205807638561</v>
      </c>
      <c r="J17" s="21">
        <f t="shared" si="2"/>
        <v>0.87570506414242733</v>
      </c>
      <c r="K17" s="31">
        <f t="shared" si="3"/>
        <v>9.0840270283306324E-2</v>
      </c>
      <c r="L17" s="21">
        <f t="shared" si="4"/>
        <v>0.18604083791575535</v>
      </c>
      <c r="M17" s="22">
        <f t="shared" si="5"/>
        <v>1.7441328554602065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21" hidden="1">
      <c r="A18" s="3"/>
      <c r="B18" s="6" t="s">
        <v>4</v>
      </c>
      <c r="C18" s="14">
        <f>C17-C16</f>
        <v>0.8570893339744361</v>
      </c>
      <c r="D18" s="7" t="s">
        <v>2</v>
      </c>
      <c r="E18" s="3"/>
      <c r="F18" s="26"/>
      <c r="G18" s="20">
        <f t="shared" si="6"/>
        <v>17</v>
      </c>
      <c r="H18" s="21">
        <f t="shared" si="0"/>
        <v>1.5868614989952318E-2</v>
      </c>
      <c r="I18" s="21">
        <f t="shared" si="1"/>
        <v>0.89206205807638561</v>
      </c>
      <c r="J18" s="21">
        <f t="shared" si="2"/>
        <v>0.87619344308643332</v>
      </c>
      <c r="K18" s="31">
        <f t="shared" si="3"/>
        <v>8.8152353947361595E-2</v>
      </c>
      <c r="L18" s="21">
        <f t="shared" si="4"/>
        <v>0.19171354187650499</v>
      </c>
      <c r="M18" s="22">
        <f t="shared" si="5"/>
        <v>1.6915900753809265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21">
      <c r="A19" s="3"/>
      <c r="B19" s="6" t="s">
        <v>16</v>
      </c>
      <c r="C19" s="14">
        <f>PI()*(C17*C17-C18*C18)</f>
        <v>0.19217935635028788</v>
      </c>
      <c r="D19" s="7" t="s">
        <v>17</v>
      </c>
      <c r="E19" s="3"/>
      <c r="F19" s="26"/>
      <c r="G19" s="20">
        <f t="shared" si="6"/>
        <v>18</v>
      </c>
      <c r="H19" s="21">
        <f t="shared" si="0"/>
        <v>1.5421521774038835E-2</v>
      </c>
      <c r="I19" s="21">
        <f t="shared" si="1"/>
        <v>0.89206205807638561</v>
      </c>
      <c r="J19" s="21">
        <f t="shared" si="2"/>
        <v>0.87664053630234673</v>
      </c>
      <c r="K19" s="31">
        <f t="shared" si="3"/>
        <v>8.5690350048573741E-2</v>
      </c>
      <c r="L19" s="21">
        <f t="shared" si="4"/>
        <v>0.19722174072600007</v>
      </c>
      <c r="M19" s="22">
        <f t="shared" si="5"/>
        <v>1.6435145060500007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21">
      <c r="A20" s="3"/>
      <c r="B20" s="6" t="s">
        <v>14</v>
      </c>
      <c r="C20" s="14">
        <f>1000000*C15/C19</f>
        <v>8.7938685616139448E-2</v>
      </c>
      <c r="D20" s="7" t="s">
        <v>32</v>
      </c>
      <c r="E20" s="3"/>
      <c r="F20" s="26"/>
      <c r="G20" s="20">
        <f t="shared" si="6"/>
        <v>19</v>
      </c>
      <c r="H20" s="21">
        <f t="shared" si="0"/>
        <v>1.5010207069101469E-2</v>
      </c>
      <c r="I20" s="21">
        <f t="shared" si="1"/>
        <v>0.89206205807638561</v>
      </c>
      <c r="J20" s="21">
        <f t="shared" si="2"/>
        <v>0.87705185100728411</v>
      </c>
      <c r="K20" s="31">
        <f t="shared" si="3"/>
        <v>8.3424258110666755E-2</v>
      </c>
      <c r="L20" s="21">
        <f t="shared" si="4"/>
        <v>0.20257896663079991</v>
      </c>
      <c r="M20" s="22">
        <f t="shared" si="5"/>
        <v>1.5993076312957888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21">
      <c r="A21" s="3"/>
      <c r="B21" s="6" t="s">
        <v>6</v>
      </c>
      <c r="C21" s="14">
        <f>0.5*C20*(0.5*300000/(C4*1000))</f>
        <v>1.8844004060601309</v>
      </c>
      <c r="D21" s="9" t="s">
        <v>9</v>
      </c>
      <c r="E21" s="3"/>
      <c r="F21" s="26"/>
      <c r="G21" s="20">
        <f t="shared" si="6"/>
        <v>20</v>
      </c>
      <c r="H21" s="21">
        <f t="shared" si="0"/>
        <v>1.4630140137552974E-2</v>
      </c>
      <c r="I21" s="21">
        <f t="shared" si="1"/>
        <v>0.89206205807638561</v>
      </c>
      <c r="J21" s="21">
        <f t="shared" si="2"/>
        <v>0.87743191793883268</v>
      </c>
      <c r="K21" s="31">
        <f t="shared" si="3"/>
        <v>8.1329377331091648E-2</v>
      </c>
      <c r="L21" s="21">
        <f t="shared" si="4"/>
        <v>0.20779699236107699</v>
      </c>
      <c r="M21" s="22">
        <f t="shared" si="5"/>
        <v>1.5584774427080774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21">
      <c r="A22" s="3"/>
      <c r="B22" s="6" t="s">
        <v>12</v>
      </c>
      <c r="C22" s="29">
        <f>C11/(C21+C11)</f>
        <v>0.97449528729063661</v>
      </c>
      <c r="D22" s="7"/>
      <c r="E22" s="3"/>
      <c r="F22" s="26"/>
      <c r="G22" s="20">
        <f t="shared" si="6"/>
        <v>21</v>
      </c>
      <c r="H22" s="21">
        <f t="shared" si="0"/>
        <v>1.427755482748521E-2</v>
      </c>
      <c r="I22" s="21">
        <f t="shared" si="1"/>
        <v>0.89206205807638561</v>
      </c>
      <c r="J22" s="21">
        <f t="shared" si="2"/>
        <v>0.87778450324890045</v>
      </c>
      <c r="K22" s="31">
        <f t="shared" si="3"/>
        <v>7.9385160223919574E-2</v>
      </c>
      <c r="L22" s="21">
        <f t="shared" si="4"/>
        <v>0.2128861358008301</v>
      </c>
      <c r="M22" s="22">
        <f t="shared" si="5"/>
        <v>1.5206152557202151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21">
      <c r="A23" s="3"/>
      <c r="B23" s="6" t="s">
        <v>13</v>
      </c>
      <c r="C23" s="30">
        <f>1-C22</f>
        <v>2.5504712709363386E-2</v>
      </c>
      <c r="D23" s="7"/>
      <c r="E23" s="3"/>
      <c r="F23" s="26"/>
      <c r="G23" s="20">
        <f t="shared" si="6"/>
        <v>22</v>
      </c>
      <c r="H23" s="21">
        <f t="shared" si="0"/>
        <v>1.3949291296577123E-2</v>
      </c>
      <c r="I23" s="21">
        <f t="shared" si="1"/>
        <v>0.89206205807638561</v>
      </c>
      <c r="J23" s="21">
        <f t="shared" si="2"/>
        <v>0.87811276677980854</v>
      </c>
      <c r="K23" s="31">
        <f t="shared" si="3"/>
        <v>7.7574355524505839E-2</v>
      </c>
      <c r="L23" s="21">
        <f t="shared" si="4"/>
        <v>0.21785549987149125</v>
      </c>
      <c r="M23" s="22">
        <f t="shared" si="5"/>
        <v>1.485378408214713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>
      <c r="A24" s="3"/>
      <c r="B24" s="32"/>
      <c r="C24" s="32"/>
      <c r="D24" s="32"/>
      <c r="E24" s="3"/>
      <c r="F24" s="18"/>
      <c r="G24" s="20">
        <f t="shared" si="6"/>
        <v>23</v>
      </c>
      <c r="H24" s="21">
        <f t="shared" si="0"/>
        <v>1.3642676023497754E-2</v>
      </c>
      <c r="I24" s="21">
        <f t="shared" si="1"/>
        <v>0.89206205807638561</v>
      </c>
      <c r="J24" s="21">
        <f t="shared" si="2"/>
        <v>0.87841938205288783</v>
      </c>
      <c r="K24" s="31">
        <f t="shared" si="3"/>
        <v>7.5882357858508401E-2</v>
      </c>
      <c r="L24" s="21">
        <f t="shared" si="4"/>
        <v>0.22271316386230433</v>
      </c>
      <c r="M24" s="22">
        <f t="shared" si="5"/>
        <v>1.4524771556237239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>
      <c r="A25" s="10"/>
      <c r="B25" s="36" t="s">
        <v>34</v>
      </c>
      <c r="C25" s="36"/>
      <c r="D25" s="36"/>
      <c r="E25" s="3"/>
      <c r="F25" s="18"/>
      <c r="G25" s="20">
        <f t="shared" si="6"/>
        <v>24</v>
      </c>
      <c r="H25" s="21">
        <f t="shared" si="0"/>
        <v>1.3355429621332496E-2</v>
      </c>
      <c r="I25" s="21">
        <f t="shared" si="1"/>
        <v>0.89206205807638561</v>
      </c>
      <c r="J25" s="21">
        <f t="shared" si="2"/>
        <v>0.8787066284550531</v>
      </c>
      <c r="K25" s="31">
        <f t="shared" si="3"/>
        <v>7.429670768998653E-2</v>
      </c>
      <c r="L25" s="21">
        <f t="shared" si="4"/>
        <v>0.22746633768104002</v>
      </c>
      <c r="M25" s="22">
        <f t="shared" si="5"/>
        <v>1.4216646105065001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>
      <c r="A26" s="10"/>
      <c r="B26" s="32" t="s">
        <v>35</v>
      </c>
      <c r="C26" s="32"/>
      <c r="D26" s="32"/>
      <c r="E26" s="10"/>
      <c r="F26" s="10"/>
      <c r="G26" s="31">
        <f t="shared" si="6"/>
        <v>25</v>
      </c>
      <c r="H26" s="31">
        <f t="shared" si="0"/>
        <v>1.308559514716663E-2</v>
      </c>
      <c r="I26" s="31">
        <f t="shared" si="1"/>
        <v>0.89206205807638561</v>
      </c>
      <c r="J26" s="31">
        <f t="shared" si="2"/>
        <v>0.87897646292921894</v>
      </c>
      <c r="K26" s="31">
        <f t="shared" si="3"/>
        <v>7.2806702153557834E-2</v>
      </c>
      <c r="L26" s="21">
        <f t="shared" si="4"/>
        <v>0.23212148744707495</v>
      </c>
      <c r="M26" s="22">
        <f t="shared" si="5"/>
        <v>1.3927289246824497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>
      <c r="A27" s="10"/>
      <c r="B27" s="10"/>
      <c r="C27" s="10"/>
      <c r="D27" s="10"/>
      <c r="E27" s="10"/>
      <c r="F27" s="10"/>
      <c r="G27" s="31">
        <f t="shared" si="6"/>
        <v>26</v>
      </c>
      <c r="H27" s="31">
        <f t="shared" si="0"/>
        <v>1.2831481731226477E-2</v>
      </c>
      <c r="I27" s="31">
        <f t="shared" si="1"/>
        <v>0.89206205807638561</v>
      </c>
      <c r="J27" s="31">
        <f t="shared" si="2"/>
        <v>0.87923057634515911</v>
      </c>
      <c r="K27" s="31">
        <f t="shared" si="3"/>
        <v>7.140308883184622E-2</v>
      </c>
      <c r="L27" s="21">
        <f t="shared" si="4"/>
        <v>0.23668443867742728</v>
      </c>
      <c r="M27" s="22">
        <f t="shared" si="5"/>
        <v>1.3654871462159266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>
      <c r="F28" s="18"/>
      <c r="G28" s="20">
        <f t="shared" si="6"/>
        <v>27</v>
      </c>
      <c r="H28" s="21">
        <f t="shared" si="0"/>
        <v>1.2591619801205189E-2</v>
      </c>
      <c r="I28" s="21">
        <f t="shared" si="1"/>
        <v>0.89206205807638561</v>
      </c>
      <c r="J28" s="21">
        <f t="shared" si="2"/>
        <v>0.87947043827518046</v>
      </c>
      <c r="K28" s="20">
        <f t="shared" si="3"/>
        <v>7.0077822360374825E-2</v>
      </c>
      <c r="L28" s="21">
        <f t="shared" si="4"/>
        <v>0.2411604617662324</v>
      </c>
      <c r="M28" s="22">
        <f t="shared" si="5"/>
        <v>1.3397803431457356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>
      <c r="F29" s="18"/>
      <c r="G29" s="20">
        <f t="shared" si="6"/>
        <v>28</v>
      </c>
      <c r="H29" s="21">
        <f t="shared" si="0"/>
        <v>1.2364725184527341E-2</v>
      </c>
      <c r="I29" s="21">
        <f t="shared" si="1"/>
        <v>0.89206205807638561</v>
      </c>
      <c r="J29" s="21">
        <f t="shared" si="2"/>
        <v>0.87969733289185825</v>
      </c>
      <c r="K29" s="20">
        <f t="shared" si="3"/>
        <v>6.8823869170619029E-2</v>
      </c>
      <c r="L29" s="21">
        <f t="shared" si="4"/>
        <v>0.24555434333550408</v>
      </c>
      <c r="M29" s="22">
        <f t="shared" si="5"/>
        <v>1.3154696964402004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>
      <c r="F30" s="18"/>
      <c r="G30" s="20">
        <f t="shared" si="6"/>
        <v>29</v>
      </c>
      <c r="H30" s="21">
        <f t="shared" si="0"/>
        <v>1.214967008050548E-2</v>
      </c>
      <c r="I30" s="21">
        <f t="shared" si="1"/>
        <v>0.89206205807638561</v>
      </c>
      <c r="J30" s="21">
        <f t="shared" si="2"/>
        <v>0.87991238799588012</v>
      </c>
      <c r="K30" s="20">
        <f t="shared" si="3"/>
        <v>6.7635049507804995E-2</v>
      </c>
      <c r="L30" s="21">
        <f t="shared" si="4"/>
        <v>0.24987044621072926</v>
      </c>
      <c r="M30" s="22">
        <f t="shared" si="5"/>
        <v>1.2924333424692893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>
      <c r="F31" s="18"/>
      <c r="G31" s="20">
        <f t="shared" si="6"/>
        <v>30</v>
      </c>
      <c r="H31" s="21">
        <f t="shared" si="0"/>
        <v>1.1945459400805495E-2</v>
      </c>
      <c r="I31" s="21">
        <f t="shared" si="1"/>
        <v>0.89206205807638561</v>
      </c>
      <c r="J31" s="21">
        <f t="shared" si="2"/>
        <v>0.88011659867558012</v>
      </c>
      <c r="K31" s="20">
        <f t="shared" si="3"/>
        <v>6.6505908594310589E-2</v>
      </c>
      <c r="L31" s="21">
        <f t="shared" si="4"/>
        <v>0.25411276016227152</v>
      </c>
      <c r="M31" s="22">
        <f t="shared" si="5"/>
        <v>1.2705638008113576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6" spans="2:2">
      <c r="B36" s="15"/>
    </row>
  </sheetData>
  <sheetProtection password="95E9" sheet="1" objects="1" scenarios="1"/>
  <mergeCells count="7">
    <mergeCell ref="B26:D26"/>
    <mergeCell ref="B13:D13"/>
    <mergeCell ref="B3:D3"/>
    <mergeCell ref="B1:D1"/>
    <mergeCell ref="B2:D2"/>
    <mergeCell ref="B25:D25"/>
    <mergeCell ref="B24:D24"/>
  </mergeCells>
  <hyperlinks>
    <hyperlink ref="B25:D25" r:id="rId1" display="discussione su hamradioweb.org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ik7jwy</dc:creator>
  <cp:lastModifiedBy>ik7jwy</cp:lastModifiedBy>
  <dcterms:created xsi:type="dcterms:W3CDTF">2016-10-17T20:38:43Z</dcterms:created>
  <dcterms:modified xsi:type="dcterms:W3CDTF">2016-10-27T07:25:47Z</dcterms:modified>
</cp:coreProperties>
</file>